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8.xml" ContentType="application/vnd.ms-excel.controlproperties+xml"/>
  <Override PartName="/xl/drawings/drawing7.xml" ContentType="application/vnd.openxmlformats-officedocument.drawing+xml"/>
  <Override PartName="/xl/ctrlProps/ctrlProp9.xml" ContentType="application/vnd.ms-excel.controlproperties+xml"/>
  <Override PartName="/xl/drawings/drawing8.xml" ContentType="application/vnd.openxmlformats-officedocument.drawing+xml"/>
  <Override PartName="/xl/ctrlProps/ctrlProp10.xml" ContentType="application/vnd.ms-excel.controlproperties+xml"/>
  <Override PartName="/xl/drawings/drawing9.xml" ContentType="application/vnd.openxmlformats-officedocument.drawing+xml"/>
  <Override PartName="/xl/ctrlProps/ctrlProp11.xml" ContentType="application/vnd.ms-excel.controlproperties+xml"/>
  <Override PartName="/xl/drawings/drawing10.xml" ContentType="application/vnd.openxmlformats-officedocument.drawing+xml"/>
  <Override PartName="/xl/ctrlProps/ctrlProp12.xml" ContentType="application/vnd.ms-excel.controlproperties+xml"/>
  <Override PartName="/xl/drawings/drawing11.xml" ContentType="application/vnd.openxmlformats-officedocument.drawing+xml"/>
  <Override PartName="/xl/ctrlProps/ctrlProp13.xml" ContentType="application/vnd.ms-excel.controlproperties+xml"/>
  <Override PartName="/xl/drawings/drawing12.xml" ContentType="application/vnd.openxmlformats-officedocument.drawing+xml"/>
  <Override PartName="/xl/ctrlProps/ctrlProp14.xml" ContentType="application/vnd.ms-excel.controlproperties+xml"/>
  <Override PartName="/xl/drawings/drawing13.xml" ContentType="application/vnd.openxmlformats-officedocument.drawing+xml"/>
  <Override PartName="/xl/ctrlProps/ctrlProp15.xml" ContentType="application/vnd.ms-excel.controlproperties+xml"/>
  <Override PartName="/xl/drawings/drawing14.xml" ContentType="application/vnd.openxmlformats-officedocument.drawing+xml"/>
  <Override PartName="/xl/ctrlProps/ctrlProp16.xml" ContentType="application/vnd.ms-excel.controlproperties+xml"/>
  <Override PartName="/xl/drawings/drawing15.xml" ContentType="application/vnd.openxmlformats-officedocument.drawing+xml"/>
  <Override PartName="/xl/ctrlProps/ctrlProp17.xml" ContentType="application/vnd.ms-excel.controlproperties+xml"/>
  <Override PartName="/xl/drawings/drawing16.xml" ContentType="application/vnd.openxmlformats-officedocument.drawing+xml"/>
  <Override PartName="/xl/ctrlProps/ctrlProp18.xml" ContentType="application/vnd.ms-excel.controlproperties+xml"/>
  <Override PartName="/xl/drawings/drawing17.xml" ContentType="application/vnd.openxmlformats-officedocument.drawing+xml"/>
  <Override PartName="/xl/ctrlProps/ctrlProp19.xml" ContentType="application/vnd.ms-excel.controlproperties+xml"/>
  <Override PartName="/xl/drawings/drawing18.xml" ContentType="application/vnd.openxmlformats-officedocument.drawing+xml"/>
  <Override PartName="/xl/ctrlProps/ctrlProp20.xml" ContentType="application/vnd.ms-excel.controlproperties+xml"/>
  <Override PartName="/xl/drawings/drawing19.xml" ContentType="application/vnd.openxmlformats-officedocument.drawing+xml"/>
  <Override PartName="/xl/ctrlProps/ctrlProp21.xml" ContentType="application/vnd.ms-excel.controlproperties+xml"/>
  <Override PartName="/xl/drawings/drawing20.xml" ContentType="application/vnd.openxmlformats-officedocument.drawing+xml"/>
  <Override PartName="/xl/ctrlProps/ctrlProp22.xml" ContentType="application/vnd.ms-excel.controlproperties+xml"/>
  <Override PartName="/xl/drawings/drawing21.xml" ContentType="application/vnd.openxmlformats-officedocument.drawing+xml"/>
  <Override PartName="/xl/ctrlProps/ctrlProp23.xml" ContentType="application/vnd.ms-excel.controlproperties+xml"/>
  <Override PartName="/xl/drawings/drawing22.xml" ContentType="application/vnd.openxmlformats-officedocument.drawing+xml"/>
  <Override PartName="/xl/ctrlProps/ctrlProp24.xml" ContentType="application/vnd.ms-excel.controlproperties+xml"/>
  <Override PartName="/xl/drawings/drawing23.xml" ContentType="application/vnd.openxmlformats-officedocument.drawing+xml"/>
  <Override PartName="/xl/ctrlProps/ctrlProp25.xml" ContentType="application/vnd.ms-excel.controlproperties+xml"/>
  <Override PartName="/xl/drawings/drawing24.xml" ContentType="application/vnd.openxmlformats-officedocument.drawing+xml"/>
  <Override PartName="/xl/ctrlProps/ctrlProp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workbookProtection workbookPassword="E1BC" lockStructure="1"/>
  <bookViews>
    <workbookView showSheetTabs="0" xWindow="240" yWindow="45" windowWidth="19935" windowHeight="8130" tabRatio="819"/>
  </bookViews>
  <sheets>
    <sheet name="RESUMEN" sheetId="1" r:id="rId1"/>
    <sheet name="PILOTOS" sheetId="4" r:id="rId2"/>
    <sheet name="CLASIFICACIONES" sheetId="5" r:id="rId3"/>
    <sheet name="ESTADISTICAS" sheetId="24" r:id="rId4"/>
    <sheet name="img" sheetId="26" state="hidden" r:id="rId5"/>
    <sheet name="Conf" sheetId="3" state="hidden" r:id="rId6"/>
    <sheet name="1" sheetId="2" r:id="rId7"/>
    <sheet name="2" sheetId="6" r:id="rId8"/>
    <sheet name="3" sheetId="7" r:id="rId9"/>
    <sheet name="4" sheetId="8" r:id="rId10"/>
    <sheet name="5" sheetId="9" r:id="rId11"/>
    <sheet name="6" sheetId="10" r:id="rId12"/>
    <sheet name="7" sheetId="11" r:id="rId13"/>
    <sheet name="8" sheetId="12" r:id="rId14"/>
    <sheet name="9" sheetId="13" r:id="rId15"/>
    <sheet name="10" sheetId="14" r:id="rId16"/>
    <sheet name="11" sheetId="15" r:id="rId17"/>
    <sheet name="12" sheetId="16" r:id="rId18"/>
    <sheet name="13" sheetId="17" r:id="rId19"/>
    <sheet name="14" sheetId="18" r:id="rId20"/>
    <sheet name="15" sheetId="19" r:id="rId21"/>
    <sheet name="16" sheetId="20" r:id="rId22"/>
    <sheet name="17" sheetId="21" r:id="rId23"/>
    <sheet name="18" sheetId="22" r:id="rId24"/>
    <sheet name="19" sheetId="23" r:id="rId25"/>
  </sheets>
  <definedNames>
    <definedName name="escuderias">OFFSET(PILOTOS!$G$13,0,0,COUNTA(PILOTOS!$G$13:$G$25,"&gt;=0")-1,1)</definedName>
    <definedName name="gpremios">Conf!$C$2:$C$20</definedName>
    <definedName name="imagenescuderia">INDIRECT(img!$F$25)</definedName>
    <definedName name="imagenpiloto">INDIRECT(img!$F$1)</definedName>
    <definedName name="pilotos">OFFSET(PILOTOS!$D$13,0,0,COUNTA(PILOTOS!$D$13:$D$44,"&gt;=0")-1,1)</definedName>
  </definedNames>
  <calcPr calcId="145621" calcOnSave="0"/>
</workbook>
</file>

<file path=xl/calcChain.xml><?xml version="1.0" encoding="utf-8"?>
<calcChain xmlns="http://schemas.openxmlformats.org/spreadsheetml/2006/main">
  <c r="AE35" i="24" l="1"/>
  <c r="AF35" i="24"/>
  <c r="AG35" i="24"/>
  <c r="AH35" i="24"/>
  <c r="AI35" i="24"/>
  <c r="AJ35" i="24"/>
  <c r="AK35" i="24"/>
  <c r="AL35" i="24"/>
  <c r="AM35" i="24"/>
  <c r="AN35" i="24"/>
  <c r="AO35" i="24"/>
  <c r="AP35" i="24"/>
  <c r="AQ35" i="24"/>
  <c r="AR35" i="24"/>
  <c r="AS35" i="24"/>
  <c r="AT35" i="24"/>
  <c r="AU35" i="24"/>
  <c r="AV35" i="24"/>
  <c r="AE36" i="24"/>
  <c r="AF36" i="24"/>
  <c r="AG36" i="24"/>
  <c r="AH36" i="24"/>
  <c r="AI36" i="24"/>
  <c r="AJ36" i="24"/>
  <c r="AK36" i="24"/>
  <c r="AL36" i="24"/>
  <c r="AM36" i="24"/>
  <c r="AN36" i="24"/>
  <c r="AO36" i="24"/>
  <c r="AP36" i="24"/>
  <c r="AQ36" i="24"/>
  <c r="AR36" i="24"/>
  <c r="AS36" i="24"/>
  <c r="AT36" i="24"/>
  <c r="AU36" i="24"/>
  <c r="AV36" i="24"/>
  <c r="AE37" i="24"/>
  <c r="AF37" i="24"/>
  <c r="AG37" i="24"/>
  <c r="AH37" i="24"/>
  <c r="AI37" i="24"/>
  <c r="AJ37" i="24"/>
  <c r="AK37" i="24"/>
  <c r="AL37" i="24"/>
  <c r="AM37" i="24"/>
  <c r="AN37" i="24"/>
  <c r="AO37" i="24"/>
  <c r="AP37" i="24"/>
  <c r="AQ37" i="24"/>
  <c r="AR37" i="24"/>
  <c r="AS37" i="24"/>
  <c r="AT37" i="24"/>
  <c r="AU37" i="24"/>
  <c r="AV37" i="24"/>
  <c r="AE38" i="24"/>
  <c r="AF38" i="24"/>
  <c r="AG38" i="24"/>
  <c r="AH38" i="24"/>
  <c r="AI38" i="24"/>
  <c r="AJ38" i="24"/>
  <c r="AK38" i="24"/>
  <c r="AL38" i="24"/>
  <c r="AM38" i="24"/>
  <c r="AN38" i="24"/>
  <c r="AO38" i="24"/>
  <c r="AP38" i="24"/>
  <c r="AQ38" i="24"/>
  <c r="AR38" i="24"/>
  <c r="AS38" i="24"/>
  <c r="AT38" i="24"/>
  <c r="AU38" i="24"/>
  <c r="AV38" i="24"/>
  <c r="AE39" i="24"/>
  <c r="AF39" i="24"/>
  <c r="AG39" i="24"/>
  <c r="AH39" i="24"/>
  <c r="AI39" i="24"/>
  <c r="AJ39" i="24"/>
  <c r="AK39" i="24"/>
  <c r="AL39" i="24"/>
  <c r="AM39" i="24"/>
  <c r="AN39" i="24"/>
  <c r="AO39" i="24"/>
  <c r="AP39" i="24"/>
  <c r="AQ39" i="24"/>
  <c r="AR39" i="24"/>
  <c r="AS39" i="24"/>
  <c r="AT39" i="24"/>
  <c r="AU39" i="24"/>
  <c r="AV39" i="24"/>
  <c r="AE40" i="24"/>
  <c r="AF40" i="24"/>
  <c r="AG40" i="24"/>
  <c r="AH40" i="24"/>
  <c r="AI40" i="24"/>
  <c r="AJ40" i="24"/>
  <c r="AK40" i="24"/>
  <c r="AL40" i="24"/>
  <c r="AM40" i="24"/>
  <c r="AN40" i="24"/>
  <c r="AO40" i="24"/>
  <c r="AP40" i="24"/>
  <c r="AQ40" i="24"/>
  <c r="AR40" i="24"/>
  <c r="AS40" i="24"/>
  <c r="AT40" i="24"/>
  <c r="AU40" i="24"/>
  <c r="AV40" i="24"/>
  <c r="AE41" i="24"/>
  <c r="AF41" i="24"/>
  <c r="AG41" i="24"/>
  <c r="AH41" i="24"/>
  <c r="AI41" i="24"/>
  <c r="AJ41" i="24"/>
  <c r="AK41" i="24"/>
  <c r="AL41" i="24"/>
  <c r="AM41" i="24"/>
  <c r="AN41" i="24"/>
  <c r="AO41" i="24"/>
  <c r="AP41" i="24"/>
  <c r="AQ41" i="24"/>
  <c r="AR41" i="24"/>
  <c r="AS41" i="24"/>
  <c r="AT41" i="24"/>
  <c r="AU41" i="24"/>
  <c r="AV41" i="24"/>
  <c r="AE42" i="24"/>
  <c r="AF42" i="24"/>
  <c r="AG42" i="24"/>
  <c r="AH42" i="24"/>
  <c r="AI42" i="24"/>
  <c r="AJ42" i="24"/>
  <c r="AK42" i="24"/>
  <c r="AL42" i="24"/>
  <c r="AM42" i="24"/>
  <c r="AN42" i="24"/>
  <c r="AO42" i="24"/>
  <c r="AP42" i="24"/>
  <c r="AQ42" i="24"/>
  <c r="AR42" i="24"/>
  <c r="AS42" i="24"/>
  <c r="AT42" i="24"/>
  <c r="AU42" i="24"/>
  <c r="AV42" i="24"/>
  <c r="AE43" i="24"/>
  <c r="AF43" i="24"/>
  <c r="AG43" i="24"/>
  <c r="AH43" i="24"/>
  <c r="AI43" i="24"/>
  <c r="AJ43" i="24"/>
  <c r="AK43" i="24"/>
  <c r="AL43" i="24"/>
  <c r="AM43" i="24"/>
  <c r="AN43" i="24"/>
  <c r="AO43" i="24"/>
  <c r="AP43" i="24"/>
  <c r="AQ43" i="24"/>
  <c r="AR43" i="24"/>
  <c r="AS43" i="24"/>
  <c r="AT43" i="24"/>
  <c r="AU43" i="24"/>
  <c r="AV43" i="24"/>
  <c r="AE44" i="24"/>
  <c r="AF44" i="24"/>
  <c r="AG44" i="24"/>
  <c r="AH44" i="24"/>
  <c r="AI44" i="24"/>
  <c r="AJ44" i="24"/>
  <c r="AK44" i="24"/>
  <c r="AL44" i="24"/>
  <c r="AM44" i="24"/>
  <c r="AN44" i="24"/>
  <c r="AO44" i="24"/>
  <c r="AP44" i="24"/>
  <c r="AQ44" i="24"/>
  <c r="AR44" i="24"/>
  <c r="AS44" i="24"/>
  <c r="AT44" i="24"/>
  <c r="AU44" i="24"/>
  <c r="AV44" i="24"/>
  <c r="AG78" i="3"/>
  <c r="AD35" i="24" s="1"/>
  <c r="AH78" i="3"/>
  <c r="AI78" i="3"/>
  <c r="AJ78" i="3"/>
  <c r="AK78" i="3"/>
  <c r="AL78" i="3"/>
  <c r="AM78" i="3"/>
  <c r="AN78" i="3"/>
  <c r="AO78" i="3"/>
  <c r="AP78" i="3"/>
  <c r="AQ78" i="3"/>
  <c r="AR78" i="3"/>
  <c r="AS78" i="3"/>
  <c r="AT78" i="3"/>
  <c r="AU78" i="3"/>
  <c r="AV78" i="3"/>
  <c r="AW78" i="3"/>
  <c r="AX78" i="3"/>
  <c r="AY78" i="3"/>
  <c r="AG79" i="3"/>
  <c r="AD36" i="24" s="1"/>
  <c r="AH79" i="3"/>
  <c r="AI79" i="3"/>
  <c r="AJ79" i="3"/>
  <c r="AK79" i="3"/>
  <c r="AL79" i="3"/>
  <c r="AM79" i="3"/>
  <c r="AN79" i="3"/>
  <c r="AO79" i="3"/>
  <c r="AP79" i="3"/>
  <c r="AQ79" i="3"/>
  <c r="AR79" i="3"/>
  <c r="AS79" i="3"/>
  <c r="AT79" i="3"/>
  <c r="AU79" i="3"/>
  <c r="AV79" i="3"/>
  <c r="AW79" i="3"/>
  <c r="AX79" i="3"/>
  <c r="AY79" i="3"/>
  <c r="AG80" i="3"/>
  <c r="AD37" i="24" s="1"/>
  <c r="AH80" i="3"/>
  <c r="AI80" i="3"/>
  <c r="AJ80" i="3"/>
  <c r="AK80" i="3"/>
  <c r="AL80" i="3"/>
  <c r="AM80" i="3"/>
  <c r="AN80" i="3"/>
  <c r="AO80" i="3"/>
  <c r="AP80" i="3"/>
  <c r="AQ80" i="3"/>
  <c r="AR80" i="3"/>
  <c r="AS80" i="3"/>
  <c r="AT80" i="3"/>
  <c r="AU80" i="3"/>
  <c r="AV80" i="3"/>
  <c r="AW80" i="3"/>
  <c r="AX80" i="3"/>
  <c r="AY80" i="3"/>
  <c r="AG81" i="3"/>
  <c r="AD38" i="24" s="1"/>
  <c r="AH81" i="3"/>
  <c r="AI81" i="3"/>
  <c r="AJ81" i="3"/>
  <c r="AK81" i="3"/>
  <c r="AL81" i="3"/>
  <c r="AM81" i="3"/>
  <c r="AN81" i="3"/>
  <c r="AO81" i="3"/>
  <c r="AP81" i="3"/>
  <c r="AQ81" i="3"/>
  <c r="AR81" i="3"/>
  <c r="AS81" i="3"/>
  <c r="AT81" i="3"/>
  <c r="AU81" i="3"/>
  <c r="AV81" i="3"/>
  <c r="AW81" i="3"/>
  <c r="AX81" i="3"/>
  <c r="AY81" i="3"/>
  <c r="AG82" i="3"/>
  <c r="AD39" i="24" s="1"/>
  <c r="AH82" i="3"/>
  <c r="AI82" i="3"/>
  <c r="AJ82" i="3"/>
  <c r="AK82" i="3"/>
  <c r="AL82" i="3"/>
  <c r="AM82" i="3"/>
  <c r="AN82" i="3"/>
  <c r="AO82" i="3"/>
  <c r="AP82" i="3"/>
  <c r="AQ82" i="3"/>
  <c r="AR82" i="3"/>
  <c r="AS82" i="3"/>
  <c r="AT82" i="3"/>
  <c r="AU82" i="3"/>
  <c r="AV82" i="3"/>
  <c r="AW82" i="3"/>
  <c r="AX82" i="3"/>
  <c r="AY82" i="3"/>
  <c r="AG83" i="3"/>
  <c r="AD40" i="24" s="1"/>
  <c r="AH83" i="3"/>
  <c r="AI83" i="3"/>
  <c r="AJ83" i="3"/>
  <c r="AK83" i="3"/>
  <c r="AL83" i="3"/>
  <c r="AM83" i="3"/>
  <c r="AN83" i="3"/>
  <c r="AO83" i="3"/>
  <c r="AP83" i="3"/>
  <c r="AQ83" i="3"/>
  <c r="AR83" i="3"/>
  <c r="AS83" i="3"/>
  <c r="AT83" i="3"/>
  <c r="AU83" i="3"/>
  <c r="AV83" i="3"/>
  <c r="AW83" i="3"/>
  <c r="AX83" i="3"/>
  <c r="AY83" i="3"/>
  <c r="AG84" i="3"/>
  <c r="AD41" i="24" s="1"/>
  <c r="AH84" i="3"/>
  <c r="AI84" i="3"/>
  <c r="AJ84" i="3"/>
  <c r="AK84" i="3"/>
  <c r="AL84" i="3"/>
  <c r="AM84" i="3"/>
  <c r="AN84" i="3"/>
  <c r="AO84" i="3"/>
  <c r="AP84" i="3"/>
  <c r="AQ84" i="3"/>
  <c r="AR84" i="3"/>
  <c r="AS84" i="3"/>
  <c r="AT84" i="3"/>
  <c r="AU84" i="3"/>
  <c r="AV84" i="3"/>
  <c r="AW84" i="3"/>
  <c r="AX84" i="3"/>
  <c r="AY84" i="3"/>
  <c r="AG85" i="3"/>
  <c r="AD42" i="24" s="1"/>
  <c r="AH85" i="3"/>
  <c r="AI85" i="3"/>
  <c r="AJ85" i="3"/>
  <c r="AK85" i="3"/>
  <c r="AL85" i="3"/>
  <c r="AM85" i="3"/>
  <c r="AN85" i="3"/>
  <c r="AO85" i="3"/>
  <c r="AP85" i="3"/>
  <c r="AQ85" i="3"/>
  <c r="AR85" i="3"/>
  <c r="AS85" i="3"/>
  <c r="AT85" i="3"/>
  <c r="AU85" i="3"/>
  <c r="AV85" i="3"/>
  <c r="AW85" i="3"/>
  <c r="AX85" i="3"/>
  <c r="AY85" i="3"/>
  <c r="AG86" i="3"/>
  <c r="AD43" i="24" s="1"/>
  <c r="AH86" i="3"/>
  <c r="AI86" i="3"/>
  <c r="AJ86" i="3"/>
  <c r="AK86" i="3"/>
  <c r="AL86" i="3"/>
  <c r="AM86" i="3"/>
  <c r="AN86" i="3"/>
  <c r="AO86" i="3"/>
  <c r="AP86" i="3"/>
  <c r="AQ86" i="3"/>
  <c r="AR86" i="3"/>
  <c r="AS86" i="3"/>
  <c r="AT86" i="3"/>
  <c r="AU86" i="3"/>
  <c r="AV86" i="3"/>
  <c r="AW86" i="3"/>
  <c r="AX86" i="3"/>
  <c r="AY86" i="3"/>
  <c r="AG87" i="3"/>
  <c r="AD44" i="24" s="1"/>
  <c r="AH87" i="3"/>
  <c r="AI87" i="3"/>
  <c r="AJ87" i="3"/>
  <c r="AK87" i="3"/>
  <c r="AL87" i="3"/>
  <c r="AM87" i="3"/>
  <c r="AN87" i="3"/>
  <c r="AO87" i="3"/>
  <c r="AP87" i="3"/>
  <c r="AQ87" i="3"/>
  <c r="AR87" i="3"/>
  <c r="AS87" i="3"/>
  <c r="AT87" i="3"/>
  <c r="AU87" i="3"/>
  <c r="AV87" i="3"/>
  <c r="AW87" i="3"/>
  <c r="AX87" i="3"/>
  <c r="AY87" i="3"/>
  <c r="K27" i="3" l="1"/>
  <c r="L27" i="3"/>
  <c r="M27" i="3"/>
  <c r="N27" i="3"/>
  <c r="O27" i="3"/>
  <c r="P27" i="3"/>
  <c r="Q27" i="3"/>
  <c r="R27" i="3"/>
  <c r="S27" i="3"/>
  <c r="T27" i="3"/>
  <c r="K28" i="3"/>
  <c r="L28" i="3"/>
  <c r="M28" i="3"/>
  <c r="N28" i="3"/>
  <c r="O28" i="3"/>
  <c r="P28" i="3"/>
  <c r="Q28" i="3"/>
  <c r="R28" i="3"/>
  <c r="S28" i="3"/>
  <c r="T28" i="3"/>
  <c r="K29" i="3"/>
  <c r="L29" i="3"/>
  <c r="M29" i="3"/>
  <c r="N29" i="3"/>
  <c r="O29" i="3"/>
  <c r="P29" i="3"/>
  <c r="Q29" i="3"/>
  <c r="R29" i="3"/>
  <c r="S29" i="3"/>
  <c r="T29" i="3"/>
  <c r="K30" i="3"/>
  <c r="L30" i="3"/>
  <c r="M30" i="3"/>
  <c r="N30" i="3"/>
  <c r="O30" i="3"/>
  <c r="P30" i="3"/>
  <c r="Q30" i="3"/>
  <c r="R30" i="3"/>
  <c r="S30" i="3"/>
  <c r="T30" i="3"/>
  <c r="K31" i="3"/>
  <c r="L31" i="3"/>
  <c r="M31" i="3"/>
  <c r="N31" i="3"/>
  <c r="O31" i="3"/>
  <c r="P31" i="3"/>
  <c r="Q31" i="3"/>
  <c r="R31" i="3"/>
  <c r="S31" i="3"/>
  <c r="T31" i="3"/>
  <c r="K32" i="3"/>
  <c r="L32" i="3"/>
  <c r="M32" i="3"/>
  <c r="N32" i="3"/>
  <c r="O32" i="3"/>
  <c r="P32" i="3"/>
  <c r="Q32" i="3"/>
  <c r="R32" i="3"/>
  <c r="S32" i="3"/>
  <c r="T32" i="3"/>
  <c r="K33" i="3"/>
  <c r="L33" i="3"/>
  <c r="M33" i="3"/>
  <c r="N33" i="3"/>
  <c r="O33" i="3"/>
  <c r="P33" i="3"/>
  <c r="Q33" i="3"/>
  <c r="R33" i="3"/>
  <c r="S33" i="3"/>
  <c r="T33" i="3"/>
  <c r="K34" i="3"/>
  <c r="L34" i="3"/>
  <c r="M34" i="3"/>
  <c r="N34" i="3"/>
  <c r="O34" i="3"/>
  <c r="P34" i="3"/>
  <c r="Q34" i="3"/>
  <c r="R34" i="3"/>
  <c r="S34" i="3"/>
  <c r="T34" i="3"/>
  <c r="K35" i="3"/>
  <c r="L35" i="3"/>
  <c r="M35" i="3"/>
  <c r="N35" i="3"/>
  <c r="O35" i="3"/>
  <c r="P35" i="3"/>
  <c r="Q35" i="3"/>
  <c r="R35" i="3"/>
  <c r="S35" i="3"/>
  <c r="T35" i="3"/>
  <c r="C27" i="26" l="1"/>
  <c r="C28" i="26" s="1"/>
  <c r="C29" i="26" s="1"/>
  <c r="C30" i="26" s="1"/>
  <c r="C31" i="26" s="1"/>
  <c r="C32" i="26" s="1"/>
  <c r="C33" i="26" s="1"/>
  <c r="C34" i="26" s="1"/>
  <c r="C35" i="26" s="1"/>
  <c r="C36" i="26" s="1"/>
  <c r="C26" i="26"/>
  <c r="B27" i="26"/>
  <c r="B28" i="26" s="1"/>
  <c r="B26" i="26"/>
  <c r="E26" i="26" s="1"/>
  <c r="E25" i="26"/>
  <c r="E2" i="26"/>
  <c r="E3" i="26"/>
  <c r="E4" i="26"/>
  <c r="E5" i="26"/>
  <c r="E6" i="26"/>
  <c r="E7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C3" i="26"/>
  <c r="C4" i="26" s="1"/>
  <c r="C5" i="26" s="1"/>
  <c r="C6" i="26" s="1"/>
  <c r="C7" i="26" s="1"/>
  <c r="C8" i="26" s="1"/>
  <c r="C9" i="26" s="1"/>
  <c r="C10" i="26" s="1"/>
  <c r="C11" i="26" s="1"/>
  <c r="C12" i="26" s="1"/>
  <c r="C13" i="26" s="1"/>
  <c r="C14" i="26" s="1"/>
  <c r="C15" i="26" s="1"/>
  <c r="C16" i="26" s="1"/>
  <c r="C17" i="26" s="1"/>
  <c r="C18" i="26" s="1"/>
  <c r="C19" i="26" s="1"/>
  <c r="C20" i="26" s="1"/>
  <c r="C21" i="26" s="1"/>
  <c r="C22" i="26" s="1"/>
  <c r="C23" i="26" s="1"/>
  <c r="C2" i="26"/>
  <c r="B4" i="26"/>
  <c r="B5" i="26" s="1"/>
  <c r="B6" i="26" s="1"/>
  <c r="B7" i="26" s="1"/>
  <c r="B8" i="26" s="1"/>
  <c r="B9" i="26" s="1"/>
  <c r="B10" i="26" s="1"/>
  <c r="B11" i="26" s="1"/>
  <c r="B12" i="26" s="1"/>
  <c r="B13" i="26" s="1"/>
  <c r="B14" i="26" s="1"/>
  <c r="B15" i="26" s="1"/>
  <c r="B16" i="26" s="1"/>
  <c r="B17" i="26" s="1"/>
  <c r="B18" i="26" s="1"/>
  <c r="B19" i="26" s="1"/>
  <c r="B20" i="26" s="1"/>
  <c r="B21" i="26" s="1"/>
  <c r="B22" i="26" s="1"/>
  <c r="B23" i="26" s="1"/>
  <c r="B3" i="26"/>
  <c r="B29" i="26" l="1"/>
  <c r="Z36" i="24"/>
  <c r="AA36" i="24"/>
  <c r="AB36" i="24"/>
  <c r="AC36" i="24"/>
  <c r="Z37" i="24"/>
  <c r="AA37" i="24"/>
  <c r="AB37" i="24"/>
  <c r="AC37" i="24"/>
  <c r="Z38" i="24"/>
  <c r="AA38" i="24"/>
  <c r="AB38" i="24"/>
  <c r="AC38" i="24"/>
  <c r="Z39" i="24"/>
  <c r="AA39" i="24"/>
  <c r="AB39" i="24"/>
  <c r="AC39" i="24"/>
  <c r="Z40" i="24"/>
  <c r="AA40" i="24"/>
  <c r="AB40" i="24"/>
  <c r="AC40" i="24"/>
  <c r="Z41" i="24"/>
  <c r="AA41" i="24"/>
  <c r="AB41" i="24"/>
  <c r="AC41" i="24"/>
  <c r="Z42" i="24"/>
  <c r="AA42" i="24"/>
  <c r="AB42" i="24"/>
  <c r="AC42" i="24"/>
  <c r="Z43" i="24"/>
  <c r="AA43" i="24"/>
  <c r="AB43" i="24"/>
  <c r="AC43" i="24"/>
  <c r="Z44" i="24"/>
  <c r="AA44" i="24"/>
  <c r="AB44" i="24"/>
  <c r="AC44" i="24"/>
  <c r="L79" i="3"/>
  <c r="M79" i="3"/>
  <c r="L80" i="3"/>
  <c r="M80" i="3"/>
  <c r="L81" i="3"/>
  <c r="M81" i="3"/>
  <c r="L82" i="3"/>
  <c r="M82" i="3"/>
  <c r="L83" i="3"/>
  <c r="M83" i="3"/>
  <c r="L84" i="3"/>
  <c r="M84" i="3"/>
  <c r="L85" i="3"/>
  <c r="M85" i="3"/>
  <c r="L86" i="3"/>
  <c r="M86" i="3"/>
  <c r="L87" i="3"/>
  <c r="M87" i="3"/>
  <c r="K79" i="3"/>
  <c r="K80" i="3"/>
  <c r="K81" i="3"/>
  <c r="K82" i="3"/>
  <c r="K83" i="3"/>
  <c r="K84" i="3"/>
  <c r="K85" i="3"/>
  <c r="K86" i="3"/>
  <c r="K87" i="3"/>
  <c r="J79" i="3"/>
  <c r="J80" i="3"/>
  <c r="J81" i="3"/>
  <c r="J82" i="3"/>
  <c r="J83" i="3"/>
  <c r="J84" i="3"/>
  <c r="J85" i="3"/>
  <c r="J86" i="3"/>
  <c r="J87" i="3"/>
  <c r="N57" i="3"/>
  <c r="AG57" i="3" s="1"/>
  <c r="AD14" i="24" s="1"/>
  <c r="O57" i="3"/>
  <c r="AH57" i="3" s="1"/>
  <c r="AE14" i="24" s="1"/>
  <c r="P57" i="3"/>
  <c r="AI57" i="3" s="1"/>
  <c r="AF14" i="24" s="1"/>
  <c r="Q57" i="3"/>
  <c r="AJ57" i="3" s="1"/>
  <c r="AG14" i="24" s="1"/>
  <c r="R57" i="3"/>
  <c r="AK57" i="3" s="1"/>
  <c r="AH14" i="24" s="1"/>
  <c r="S57" i="3"/>
  <c r="AL57" i="3" s="1"/>
  <c r="AI14" i="24" s="1"/>
  <c r="T57" i="3"/>
  <c r="AM57" i="3" s="1"/>
  <c r="AJ14" i="24" s="1"/>
  <c r="U57" i="3"/>
  <c r="AN57" i="3" s="1"/>
  <c r="AK14" i="24" s="1"/>
  <c r="V57" i="3"/>
  <c r="AO57" i="3" s="1"/>
  <c r="AL14" i="24" s="1"/>
  <c r="W57" i="3"/>
  <c r="AP57" i="3" s="1"/>
  <c r="AM14" i="24" s="1"/>
  <c r="X57" i="3"/>
  <c r="AQ57" i="3" s="1"/>
  <c r="AN14" i="24" s="1"/>
  <c r="Y57" i="3"/>
  <c r="AR57" i="3" s="1"/>
  <c r="AO14" i="24" s="1"/>
  <c r="Z57" i="3"/>
  <c r="AS57" i="3" s="1"/>
  <c r="AP14" i="24" s="1"/>
  <c r="AA57" i="3"/>
  <c r="AT57" i="3" s="1"/>
  <c r="AQ14" i="24" s="1"/>
  <c r="AB57" i="3"/>
  <c r="AU57" i="3" s="1"/>
  <c r="AR14" i="24" s="1"/>
  <c r="AC57" i="3"/>
  <c r="AV57" i="3" s="1"/>
  <c r="AS14" i="24" s="1"/>
  <c r="AD57" i="3"/>
  <c r="AW57" i="3" s="1"/>
  <c r="AT14" i="24" s="1"/>
  <c r="AE57" i="3"/>
  <c r="AX57" i="3" s="1"/>
  <c r="AU14" i="24" s="1"/>
  <c r="AF57" i="3"/>
  <c r="AY57" i="3" s="1"/>
  <c r="AV14" i="24" s="1"/>
  <c r="N58" i="3"/>
  <c r="AG58" i="3" s="1"/>
  <c r="AD15" i="24" s="1"/>
  <c r="O58" i="3"/>
  <c r="AH58" i="3" s="1"/>
  <c r="AE15" i="24" s="1"/>
  <c r="P58" i="3"/>
  <c r="AI58" i="3" s="1"/>
  <c r="AF15" i="24" s="1"/>
  <c r="Q58" i="3"/>
  <c r="AJ58" i="3" s="1"/>
  <c r="AG15" i="24" s="1"/>
  <c r="R58" i="3"/>
  <c r="AK58" i="3" s="1"/>
  <c r="AH15" i="24" s="1"/>
  <c r="S58" i="3"/>
  <c r="AL58" i="3" s="1"/>
  <c r="AI15" i="24" s="1"/>
  <c r="T58" i="3"/>
  <c r="AM58" i="3" s="1"/>
  <c r="AJ15" i="24" s="1"/>
  <c r="U58" i="3"/>
  <c r="AN58" i="3" s="1"/>
  <c r="AK15" i="24" s="1"/>
  <c r="V58" i="3"/>
  <c r="AO58" i="3" s="1"/>
  <c r="AL15" i="24" s="1"/>
  <c r="W58" i="3"/>
  <c r="AP58" i="3" s="1"/>
  <c r="AM15" i="24" s="1"/>
  <c r="X58" i="3"/>
  <c r="AQ58" i="3" s="1"/>
  <c r="AN15" i="24" s="1"/>
  <c r="Y58" i="3"/>
  <c r="AR58" i="3" s="1"/>
  <c r="AO15" i="24" s="1"/>
  <c r="Z58" i="3"/>
  <c r="AS58" i="3" s="1"/>
  <c r="AP15" i="24" s="1"/>
  <c r="AA58" i="3"/>
  <c r="AT58" i="3" s="1"/>
  <c r="AQ15" i="24" s="1"/>
  <c r="AB58" i="3"/>
  <c r="AU58" i="3" s="1"/>
  <c r="AR15" i="24" s="1"/>
  <c r="AC58" i="3"/>
  <c r="AV58" i="3" s="1"/>
  <c r="AS15" i="24" s="1"/>
  <c r="AD58" i="3"/>
  <c r="AW58" i="3" s="1"/>
  <c r="AT15" i="24" s="1"/>
  <c r="AE58" i="3"/>
  <c r="AX58" i="3" s="1"/>
  <c r="AU15" i="24" s="1"/>
  <c r="AF58" i="3"/>
  <c r="AY58" i="3" s="1"/>
  <c r="AV15" i="24" s="1"/>
  <c r="N59" i="3"/>
  <c r="AG59" i="3" s="1"/>
  <c r="AD16" i="24" s="1"/>
  <c r="O59" i="3"/>
  <c r="AH59" i="3" s="1"/>
  <c r="AE16" i="24" s="1"/>
  <c r="P59" i="3"/>
  <c r="AI59" i="3" s="1"/>
  <c r="AF16" i="24" s="1"/>
  <c r="Q59" i="3"/>
  <c r="AJ59" i="3" s="1"/>
  <c r="AG16" i="24" s="1"/>
  <c r="R59" i="3"/>
  <c r="AK59" i="3" s="1"/>
  <c r="AH16" i="24" s="1"/>
  <c r="S59" i="3"/>
  <c r="AL59" i="3" s="1"/>
  <c r="AI16" i="24" s="1"/>
  <c r="T59" i="3"/>
  <c r="AM59" i="3" s="1"/>
  <c r="AJ16" i="24" s="1"/>
  <c r="U59" i="3"/>
  <c r="AN59" i="3" s="1"/>
  <c r="AK16" i="24" s="1"/>
  <c r="V59" i="3"/>
  <c r="AO59" i="3" s="1"/>
  <c r="AL16" i="24" s="1"/>
  <c r="W59" i="3"/>
  <c r="AP59" i="3" s="1"/>
  <c r="AM16" i="24" s="1"/>
  <c r="X59" i="3"/>
  <c r="AQ59" i="3" s="1"/>
  <c r="AN16" i="24" s="1"/>
  <c r="Y59" i="3"/>
  <c r="AR59" i="3" s="1"/>
  <c r="AO16" i="24" s="1"/>
  <c r="Z59" i="3"/>
  <c r="AS59" i="3" s="1"/>
  <c r="AP16" i="24" s="1"/>
  <c r="AA59" i="3"/>
  <c r="AT59" i="3" s="1"/>
  <c r="AQ16" i="24" s="1"/>
  <c r="AB59" i="3"/>
  <c r="AU59" i="3" s="1"/>
  <c r="AR16" i="24" s="1"/>
  <c r="AC59" i="3"/>
  <c r="AV59" i="3" s="1"/>
  <c r="AS16" i="24" s="1"/>
  <c r="AD59" i="3"/>
  <c r="AW59" i="3" s="1"/>
  <c r="AT16" i="24" s="1"/>
  <c r="AE59" i="3"/>
  <c r="AX59" i="3" s="1"/>
  <c r="AU16" i="24" s="1"/>
  <c r="AF59" i="3"/>
  <c r="AY59" i="3" s="1"/>
  <c r="AV16" i="24" s="1"/>
  <c r="N60" i="3"/>
  <c r="AG60" i="3" s="1"/>
  <c r="AD17" i="24" s="1"/>
  <c r="O60" i="3"/>
  <c r="AH60" i="3" s="1"/>
  <c r="AE17" i="24" s="1"/>
  <c r="P60" i="3"/>
  <c r="AI60" i="3" s="1"/>
  <c r="AF17" i="24" s="1"/>
  <c r="Q60" i="3"/>
  <c r="AJ60" i="3" s="1"/>
  <c r="AG17" i="24" s="1"/>
  <c r="R60" i="3"/>
  <c r="AK60" i="3" s="1"/>
  <c r="AH17" i="24" s="1"/>
  <c r="S60" i="3"/>
  <c r="AL60" i="3" s="1"/>
  <c r="AI17" i="24" s="1"/>
  <c r="T60" i="3"/>
  <c r="AM60" i="3" s="1"/>
  <c r="AJ17" i="24" s="1"/>
  <c r="U60" i="3"/>
  <c r="AN60" i="3" s="1"/>
  <c r="AK17" i="24" s="1"/>
  <c r="V60" i="3"/>
  <c r="AO60" i="3" s="1"/>
  <c r="AL17" i="24" s="1"/>
  <c r="W60" i="3"/>
  <c r="AP60" i="3" s="1"/>
  <c r="AM17" i="24" s="1"/>
  <c r="X60" i="3"/>
  <c r="AQ60" i="3" s="1"/>
  <c r="AN17" i="24" s="1"/>
  <c r="Y60" i="3"/>
  <c r="AR60" i="3" s="1"/>
  <c r="AO17" i="24" s="1"/>
  <c r="Z60" i="3"/>
  <c r="AS60" i="3" s="1"/>
  <c r="AP17" i="24" s="1"/>
  <c r="AA60" i="3"/>
  <c r="AT60" i="3" s="1"/>
  <c r="AQ17" i="24" s="1"/>
  <c r="AB60" i="3"/>
  <c r="AU60" i="3" s="1"/>
  <c r="AR17" i="24" s="1"/>
  <c r="AC60" i="3"/>
  <c r="AV60" i="3" s="1"/>
  <c r="AS17" i="24" s="1"/>
  <c r="AD60" i="3"/>
  <c r="AW60" i="3" s="1"/>
  <c r="AT17" i="24" s="1"/>
  <c r="AE60" i="3"/>
  <c r="AX60" i="3" s="1"/>
  <c r="AU17" i="24" s="1"/>
  <c r="AF60" i="3"/>
  <c r="AY60" i="3" s="1"/>
  <c r="AV17" i="24" s="1"/>
  <c r="N61" i="3"/>
  <c r="AG61" i="3" s="1"/>
  <c r="AD18" i="24" s="1"/>
  <c r="O61" i="3"/>
  <c r="AH61" i="3" s="1"/>
  <c r="AE18" i="24" s="1"/>
  <c r="P61" i="3"/>
  <c r="AI61" i="3" s="1"/>
  <c r="AF18" i="24" s="1"/>
  <c r="Q61" i="3"/>
  <c r="AJ61" i="3" s="1"/>
  <c r="AG18" i="24" s="1"/>
  <c r="R61" i="3"/>
  <c r="AK61" i="3" s="1"/>
  <c r="AH18" i="24" s="1"/>
  <c r="S61" i="3"/>
  <c r="AL61" i="3" s="1"/>
  <c r="AI18" i="24" s="1"/>
  <c r="T61" i="3"/>
  <c r="AM61" i="3" s="1"/>
  <c r="AJ18" i="24" s="1"/>
  <c r="U61" i="3"/>
  <c r="AN61" i="3" s="1"/>
  <c r="AK18" i="24" s="1"/>
  <c r="V61" i="3"/>
  <c r="AO61" i="3" s="1"/>
  <c r="AL18" i="24" s="1"/>
  <c r="W61" i="3"/>
  <c r="AP61" i="3" s="1"/>
  <c r="AM18" i="24" s="1"/>
  <c r="X61" i="3"/>
  <c r="AQ61" i="3" s="1"/>
  <c r="AN18" i="24" s="1"/>
  <c r="Y61" i="3"/>
  <c r="AR61" i="3" s="1"/>
  <c r="AO18" i="24" s="1"/>
  <c r="Z61" i="3"/>
  <c r="AS61" i="3" s="1"/>
  <c r="AP18" i="24" s="1"/>
  <c r="AA61" i="3"/>
  <c r="AT61" i="3" s="1"/>
  <c r="AQ18" i="24" s="1"/>
  <c r="AB61" i="3"/>
  <c r="AU61" i="3" s="1"/>
  <c r="AR18" i="24" s="1"/>
  <c r="AC61" i="3"/>
  <c r="AV61" i="3" s="1"/>
  <c r="AS18" i="24" s="1"/>
  <c r="AD61" i="3"/>
  <c r="AW61" i="3" s="1"/>
  <c r="AT18" i="24" s="1"/>
  <c r="AE61" i="3"/>
  <c r="AX61" i="3" s="1"/>
  <c r="AU18" i="24" s="1"/>
  <c r="AF61" i="3"/>
  <c r="AY61" i="3" s="1"/>
  <c r="AV18" i="24" s="1"/>
  <c r="N62" i="3"/>
  <c r="AG62" i="3" s="1"/>
  <c r="AD19" i="24" s="1"/>
  <c r="O62" i="3"/>
  <c r="AH62" i="3" s="1"/>
  <c r="AE19" i="24" s="1"/>
  <c r="P62" i="3"/>
  <c r="AI62" i="3" s="1"/>
  <c r="AF19" i="24" s="1"/>
  <c r="Q62" i="3"/>
  <c r="AJ62" i="3" s="1"/>
  <c r="AG19" i="24" s="1"/>
  <c r="R62" i="3"/>
  <c r="AK62" i="3" s="1"/>
  <c r="AH19" i="24" s="1"/>
  <c r="S62" i="3"/>
  <c r="AL62" i="3" s="1"/>
  <c r="AI19" i="24" s="1"/>
  <c r="T62" i="3"/>
  <c r="AM62" i="3" s="1"/>
  <c r="AJ19" i="24" s="1"/>
  <c r="U62" i="3"/>
  <c r="AN62" i="3" s="1"/>
  <c r="AK19" i="24" s="1"/>
  <c r="V62" i="3"/>
  <c r="AO62" i="3" s="1"/>
  <c r="AL19" i="24" s="1"/>
  <c r="W62" i="3"/>
  <c r="AP62" i="3" s="1"/>
  <c r="AM19" i="24" s="1"/>
  <c r="X62" i="3"/>
  <c r="AQ62" i="3" s="1"/>
  <c r="AN19" i="24" s="1"/>
  <c r="Y62" i="3"/>
  <c r="AR62" i="3" s="1"/>
  <c r="AO19" i="24" s="1"/>
  <c r="Z62" i="3"/>
  <c r="AS62" i="3" s="1"/>
  <c r="AP19" i="24" s="1"/>
  <c r="AA62" i="3"/>
  <c r="AT62" i="3" s="1"/>
  <c r="AQ19" i="24" s="1"/>
  <c r="AB62" i="3"/>
  <c r="AU62" i="3" s="1"/>
  <c r="AR19" i="24" s="1"/>
  <c r="AC62" i="3"/>
  <c r="AV62" i="3" s="1"/>
  <c r="AS19" i="24" s="1"/>
  <c r="AD62" i="3"/>
  <c r="AW62" i="3" s="1"/>
  <c r="AT19" i="24" s="1"/>
  <c r="AE62" i="3"/>
  <c r="AX62" i="3" s="1"/>
  <c r="AU19" i="24" s="1"/>
  <c r="AF62" i="3"/>
  <c r="AY62" i="3" s="1"/>
  <c r="AV19" i="24" s="1"/>
  <c r="N63" i="3"/>
  <c r="AG63" i="3" s="1"/>
  <c r="AD20" i="24" s="1"/>
  <c r="O63" i="3"/>
  <c r="AH63" i="3" s="1"/>
  <c r="AE20" i="24" s="1"/>
  <c r="P63" i="3"/>
  <c r="AI63" i="3" s="1"/>
  <c r="AF20" i="24" s="1"/>
  <c r="Q63" i="3"/>
  <c r="AJ63" i="3" s="1"/>
  <c r="AG20" i="24" s="1"/>
  <c r="R63" i="3"/>
  <c r="AK63" i="3" s="1"/>
  <c r="AH20" i="24" s="1"/>
  <c r="S63" i="3"/>
  <c r="AL63" i="3" s="1"/>
  <c r="AI20" i="24" s="1"/>
  <c r="T63" i="3"/>
  <c r="AM63" i="3" s="1"/>
  <c r="AJ20" i="24" s="1"/>
  <c r="U63" i="3"/>
  <c r="AN63" i="3" s="1"/>
  <c r="AK20" i="24" s="1"/>
  <c r="V63" i="3"/>
  <c r="AO63" i="3" s="1"/>
  <c r="AL20" i="24" s="1"/>
  <c r="W63" i="3"/>
  <c r="AP63" i="3" s="1"/>
  <c r="AM20" i="24" s="1"/>
  <c r="X63" i="3"/>
  <c r="AQ63" i="3" s="1"/>
  <c r="AN20" i="24" s="1"/>
  <c r="Y63" i="3"/>
  <c r="AR63" i="3" s="1"/>
  <c r="AO20" i="24" s="1"/>
  <c r="Z63" i="3"/>
  <c r="AS63" i="3" s="1"/>
  <c r="AP20" i="24" s="1"/>
  <c r="AA63" i="3"/>
  <c r="AT63" i="3" s="1"/>
  <c r="AQ20" i="24" s="1"/>
  <c r="AB63" i="3"/>
  <c r="AU63" i="3" s="1"/>
  <c r="AR20" i="24" s="1"/>
  <c r="AC63" i="3"/>
  <c r="AV63" i="3" s="1"/>
  <c r="AS20" i="24" s="1"/>
  <c r="AD63" i="3"/>
  <c r="AW63" i="3" s="1"/>
  <c r="AT20" i="24" s="1"/>
  <c r="AE63" i="3"/>
  <c r="AX63" i="3" s="1"/>
  <c r="AU20" i="24" s="1"/>
  <c r="AF63" i="3"/>
  <c r="AY63" i="3" s="1"/>
  <c r="AV20" i="24" s="1"/>
  <c r="N64" i="3"/>
  <c r="AG64" i="3" s="1"/>
  <c r="AD21" i="24" s="1"/>
  <c r="O64" i="3"/>
  <c r="AH64" i="3" s="1"/>
  <c r="AE21" i="24" s="1"/>
  <c r="P64" i="3"/>
  <c r="AI64" i="3" s="1"/>
  <c r="AF21" i="24" s="1"/>
  <c r="Q64" i="3"/>
  <c r="AJ64" i="3" s="1"/>
  <c r="AG21" i="24" s="1"/>
  <c r="R64" i="3"/>
  <c r="AK64" i="3" s="1"/>
  <c r="AH21" i="24" s="1"/>
  <c r="S64" i="3"/>
  <c r="AL64" i="3" s="1"/>
  <c r="AI21" i="24" s="1"/>
  <c r="T64" i="3"/>
  <c r="AM64" i="3" s="1"/>
  <c r="AJ21" i="24" s="1"/>
  <c r="U64" i="3"/>
  <c r="AN64" i="3" s="1"/>
  <c r="AK21" i="24" s="1"/>
  <c r="V64" i="3"/>
  <c r="AO64" i="3" s="1"/>
  <c r="AL21" i="24" s="1"/>
  <c r="W64" i="3"/>
  <c r="AP64" i="3" s="1"/>
  <c r="AM21" i="24" s="1"/>
  <c r="X64" i="3"/>
  <c r="AQ64" i="3" s="1"/>
  <c r="AN21" i="24" s="1"/>
  <c r="Y64" i="3"/>
  <c r="AR64" i="3" s="1"/>
  <c r="AO21" i="24" s="1"/>
  <c r="Z64" i="3"/>
  <c r="AS64" i="3" s="1"/>
  <c r="AP21" i="24" s="1"/>
  <c r="AA64" i="3"/>
  <c r="AT64" i="3" s="1"/>
  <c r="AQ21" i="24" s="1"/>
  <c r="AB64" i="3"/>
  <c r="AU64" i="3" s="1"/>
  <c r="AR21" i="24" s="1"/>
  <c r="AC64" i="3"/>
  <c r="AV64" i="3" s="1"/>
  <c r="AS21" i="24" s="1"/>
  <c r="AD64" i="3"/>
  <c r="AW64" i="3" s="1"/>
  <c r="AT21" i="24" s="1"/>
  <c r="AE64" i="3"/>
  <c r="AX64" i="3" s="1"/>
  <c r="AU21" i="24" s="1"/>
  <c r="AF64" i="3"/>
  <c r="AY64" i="3" s="1"/>
  <c r="AV21" i="24" s="1"/>
  <c r="N65" i="3"/>
  <c r="AG65" i="3" s="1"/>
  <c r="AD22" i="24" s="1"/>
  <c r="O65" i="3"/>
  <c r="AH65" i="3" s="1"/>
  <c r="AE22" i="24" s="1"/>
  <c r="P65" i="3"/>
  <c r="AI65" i="3" s="1"/>
  <c r="AF22" i="24" s="1"/>
  <c r="Q65" i="3"/>
  <c r="AJ65" i="3" s="1"/>
  <c r="AG22" i="24" s="1"/>
  <c r="R65" i="3"/>
  <c r="AK65" i="3" s="1"/>
  <c r="AH22" i="24" s="1"/>
  <c r="S65" i="3"/>
  <c r="AL65" i="3" s="1"/>
  <c r="AI22" i="24" s="1"/>
  <c r="T65" i="3"/>
  <c r="AM65" i="3" s="1"/>
  <c r="AJ22" i="24" s="1"/>
  <c r="U65" i="3"/>
  <c r="AN65" i="3" s="1"/>
  <c r="AK22" i="24" s="1"/>
  <c r="V65" i="3"/>
  <c r="AO65" i="3" s="1"/>
  <c r="AL22" i="24" s="1"/>
  <c r="W65" i="3"/>
  <c r="AP65" i="3" s="1"/>
  <c r="AM22" i="24" s="1"/>
  <c r="X65" i="3"/>
  <c r="AQ65" i="3" s="1"/>
  <c r="AN22" i="24" s="1"/>
  <c r="Y65" i="3"/>
  <c r="AR65" i="3" s="1"/>
  <c r="AO22" i="24" s="1"/>
  <c r="Z65" i="3"/>
  <c r="AS65" i="3" s="1"/>
  <c r="AP22" i="24" s="1"/>
  <c r="AA65" i="3"/>
  <c r="AT65" i="3" s="1"/>
  <c r="AQ22" i="24" s="1"/>
  <c r="AB65" i="3"/>
  <c r="AU65" i="3" s="1"/>
  <c r="AR22" i="24" s="1"/>
  <c r="AC65" i="3"/>
  <c r="AV65" i="3" s="1"/>
  <c r="AS22" i="24" s="1"/>
  <c r="AD65" i="3"/>
  <c r="AW65" i="3" s="1"/>
  <c r="AT22" i="24" s="1"/>
  <c r="AE65" i="3"/>
  <c r="AX65" i="3" s="1"/>
  <c r="AU22" i="24" s="1"/>
  <c r="AF65" i="3"/>
  <c r="AY65" i="3" s="1"/>
  <c r="AV22" i="24" s="1"/>
  <c r="N66" i="3"/>
  <c r="AG66" i="3" s="1"/>
  <c r="AD23" i="24" s="1"/>
  <c r="O66" i="3"/>
  <c r="AH66" i="3" s="1"/>
  <c r="AE23" i="24" s="1"/>
  <c r="P66" i="3"/>
  <c r="AI66" i="3" s="1"/>
  <c r="AF23" i="24" s="1"/>
  <c r="Q66" i="3"/>
  <c r="AJ66" i="3" s="1"/>
  <c r="AG23" i="24" s="1"/>
  <c r="R66" i="3"/>
  <c r="AK66" i="3" s="1"/>
  <c r="AH23" i="24" s="1"/>
  <c r="S66" i="3"/>
  <c r="AL66" i="3" s="1"/>
  <c r="AI23" i="24" s="1"/>
  <c r="T66" i="3"/>
  <c r="AM66" i="3" s="1"/>
  <c r="AJ23" i="24" s="1"/>
  <c r="U66" i="3"/>
  <c r="AN66" i="3" s="1"/>
  <c r="AK23" i="24" s="1"/>
  <c r="V66" i="3"/>
  <c r="AO66" i="3" s="1"/>
  <c r="AL23" i="24" s="1"/>
  <c r="W66" i="3"/>
  <c r="AP66" i="3" s="1"/>
  <c r="AM23" i="24" s="1"/>
  <c r="X66" i="3"/>
  <c r="AQ66" i="3" s="1"/>
  <c r="AN23" i="24" s="1"/>
  <c r="Y66" i="3"/>
  <c r="AR66" i="3" s="1"/>
  <c r="AO23" i="24" s="1"/>
  <c r="Z66" i="3"/>
  <c r="AS66" i="3" s="1"/>
  <c r="AP23" i="24" s="1"/>
  <c r="AA66" i="3"/>
  <c r="AT66" i="3" s="1"/>
  <c r="AQ23" i="24" s="1"/>
  <c r="AB66" i="3"/>
  <c r="AU66" i="3" s="1"/>
  <c r="AR23" i="24" s="1"/>
  <c r="AC66" i="3"/>
  <c r="AV66" i="3" s="1"/>
  <c r="AS23" i="24" s="1"/>
  <c r="AD66" i="3"/>
  <c r="AW66" i="3" s="1"/>
  <c r="AT23" i="24" s="1"/>
  <c r="AE66" i="3"/>
  <c r="AX66" i="3" s="1"/>
  <c r="AU23" i="24" s="1"/>
  <c r="AF66" i="3"/>
  <c r="AY66" i="3" s="1"/>
  <c r="AV23" i="24" s="1"/>
  <c r="N67" i="3"/>
  <c r="AG67" i="3" s="1"/>
  <c r="AD24" i="24" s="1"/>
  <c r="O67" i="3"/>
  <c r="AH67" i="3" s="1"/>
  <c r="AE24" i="24" s="1"/>
  <c r="P67" i="3"/>
  <c r="AI67" i="3" s="1"/>
  <c r="AF24" i="24" s="1"/>
  <c r="Q67" i="3"/>
  <c r="AJ67" i="3" s="1"/>
  <c r="AG24" i="24" s="1"/>
  <c r="R67" i="3"/>
  <c r="AK67" i="3" s="1"/>
  <c r="AH24" i="24" s="1"/>
  <c r="S67" i="3"/>
  <c r="AL67" i="3" s="1"/>
  <c r="AI24" i="24" s="1"/>
  <c r="T67" i="3"/>
  <c r="AM67" i="3" s="1"/>
  <c r="AJ24" i="24" s="1"/>
  <c r="U67" i="3"/>
  <c r="AN67" i="3" s="1"/>
  <c r="AK24" i="24" s="1"/>
  <c r="V67" i="3"/>
  <c r="AO67" i="3" s="1"/>
  <c r="AL24" i="24" s="1"/>
  <c r="W67" i="3"/>
  <c r="AP67" i="3" s="1"/>
  <c r="AM24" i="24" s="1"/>
  <c r="X67" i="3"/>
  <c r="AQ67" i="3" s="1"/>
  <c r="AN24" i="24" s="1"/>
  <c r="Y67" i="3"/>
  <c r="AR67" i="3" s="1"/>
  <c r="AO24" i="24" s="1"/>
  <c r="Z67" i="3"/>
  <c r="AS67" i="3" s="1"/>
  <c r="AP24" i="24" s="1"/>
  <c r="AA67" i="3"/>
  <c r="AT67" i="3" s="1"/>
  <c r="AQ24" i="24" s="1"/>
  <c r="AB67" i="3"/>
  <c r="AU67" i="3" s="1"/>
  <c r="AR24" i="24" s="1"/>
  <c r="AC67" i="3"/>
  <c r="AV67" i="3" s="1"/>
  <c r="AS24" i="24" s="1"/>
  <c r="AD67" i="3"/>
  <c r="AW67" i="3" s="1"/>
  <c r="AT24" i="24" s="1"/>
  <c r="AE67" i="3"/>
  <c r="AX67" i="3" s="1"/>
  <c r="AU24" i="24" s="1"/>
  <c r="AF67" i="3"/>
  <c r="AY67" i="3" s="1"/>
  <c r="AV24" i="24" s="1"/>
  <c r="N68" i="3"/>
  <c r="AG68" i="3" s="1"/>
  <c r="AD25" i="24" s="1"/>
  <c r="O68" i="3"/>
  <c r="AH68" i="3" s="1"/>
  <c r="AE25" i="24" s="1"/>
  <c r="P68" i="3"/>
  <c r="AI68" i="3" s="1"/>
  <c r="AF25" i="24" s="1"/>
  <c r="Q68" i="3"/>
  <c r="AJ68" i="3" s="1"/>
  <c r="AG25" i="24" s="1"/>
  <c r="R68" i="3"/>
  <c r="AK68" i="3" s="1"/>
  <c r="AH25" i="24" s="1"/>
  <c r="S68" i="3"/>
  <c r="AL68" i="3" s="1"/>
  <c r="AI25" i="24" s="1"/>
  <c r="T68" i="3"/>
  <c r="AM68" i="3" s="1"/>
  <c r="AJ25" i="24" s="1"/>
  <c r="U68" i="3"/>
  <c r="AN68" i="3" s="1"/>
  <c r="AK25" i="24" s="1"/>
  <c r="V68" i="3"/>
  <c r="AO68" i="3" s="1"/>
  <c r="AL25" i="24" s="1"/>
  <c r="W68" i="3"/>
  <c r="AP68" i="3" s="1"/>
  <c r="AM25" i="24" s="1"/>
  <c r="X68" i="3"/>
  <c r="AQ68" i="3" s="1"/>
  <c r="AN25" i="24" s="1"/>
  <c r="Y68" i="3"/>
  <c r="AR68" i="3" s="1"/>
  <c r="AO25" i="24" s="1"/>
  <c r="Z68" i="3"/>
  <c r="AS68" i="3" s="1"/>
  <c r="AP25" i="24" s="1"/>
  <c r="AA68" i="3"/>
  <c r="AT68" i="3" s="1"/>
  <c r="AQ25" i="24" s="1"/>
  <c r="AB68" i="3"/>
  <c r="AU68" i="3" s="1"/>
  <c r="AR25" i="24" s="1"/>
  <c r="AC68" i="3"/>
  <c r="AV68" i="3" s="1"/>
  <c r="AS25" i="24" s="1"/>
  <c r="AD68" i="3"/>
  <c r="AW68" i="3" s="1"/>
  <c r="AT25" i="24" s="1"/>
  <c r="AE68" i="3"/>
  <c r="AX68" i="3" s="1"/>
  <c r="AU25" i="24" s="1"/>
  <c r="AF68" i="3"/>
  <c r="AY68" i="3" s="1"/>
  <c r="AV25" i="24" s="1"/>
  <c r="N69" i="3"/>
  <c r="AG69" i="3" s="1"/>
  <c r="AD26" i="24" s="1"/>
  <c r="O69" i="3"/>
  <c r="AH69" i="3" s="1"/>
  <c r="AE26" i="24" s="1"/>
  <c r="P69" i="3"/>
  <c r="AI69" i="3" s="1"/>
  <c r="AF26" i="24" s="1"/>
  <c r="Q69" i="3"/>
  <c r="AJ69" i="3" s="1"/>
  <c r="AG26" i="24" s="1"/>
  <c r="R69" i="3"/>
  <c r="AK69" i="3" s="1"/>
  <c r="AH26" i="24" s="1"/>
  <c r="S69" i="3"/>
  <c r="AL69" i="3" s="1"/>
  <c r="AI26" i="24" s="1"/>
  <c r="T69" i="3"/>
  <c r="AM69" i="3" s="1"/>
  <c r="AJ26" i="24" s="1"/>
  <c r="U69" i="3"/>
  <c r="AN69" i="3" s="1"/>
  <c r="AK26" i="24" s="1"/>
  <c r="V69" i="3"/>
  <c r="AO69" i="3" s="1"/>
  <c r="AL26" i="24" s="1"/>
  <c r="W69" i="3"/>
  <c r="AP69" i="3" s="1"/>
  <c r="AM26" i="24" s="1"/>
  <c r="X69" i="3"/>
  <c r="AQ69" i="3" s="1"/>
  <c r="AN26" i="24" s="1"/>
  <c r="Y69" i="3"/>
  <c r="AR69" i="3" s="1"/>
  <c r="AO26" i="24" s="1"/>
  <c r="Z69" i="3"/>
  <c r="AS69" i="3" s="1"/>
  <c r="AP26" i="24" s="1"/>
  <c r="AA69" i="3"/>
  <c r="AT69" i="3" s="1"/>
  <c r="AQ26" i="24" s="1"/>
  <c r="AB69" i="3"/>
  <c r="AU69" i="3" s="1"/>
  <c r="AR26" i="24" s="1"/>
  <c r="AC69" i="3"/>
  <c r="AV69" i="3" s="1"/>
  <c r="AS26" i="24" s="1"/>
  <c r="AD69" i="3"/>
  <c r="AW69" i="3" s="1"/>
  <c r="AT26" i="24" s="1"/>
  <c r="AE69" i="3"/>
  <c r="AX69" i="3" s="1"/>
  <c r="AU26" i="24" s="1"/>
  <c r="AF69" i="3"/>
  <c r="AY69" i="3" s="1"/>
  <c r="AV26" i="24" s="1"/>
  <c r="N70" i="3"/>
  <c r="AG70" i="3" s="1"/>
  <c r="AD27" i="24" s="1"/>
  <c r="O70" i="3"/>
  <c r="AH70" i="3" s="1"/>
  <c r="AE27" i="24" s="1"/>
  <c r="P70" i="3"/>
  <c r="AI70" i="3" s="1"/>
  <c r="AF27" i="24" s="1"/>
  <c r="Q70" i="3"/>
  <c r="AJ70" i="3" s="1"/>
  <c r="AG27" i="24" s="1"/>
  <c r="R70" i="3"/>
  <c r="AK70" i="3" s="1"/>
  <c r="AH27" i="24" s="1"/>
  <c r="S70" i="3"/>
  <c r="AL70" i="3" s="1"/>
  <c r="AI27" i="24" s="1"/>
  <c r="T70" i="3"/>
  <c r="AM70" i="3" s="1"/>
  <c r="AJ27" i="24" s="1"/>
  <c r="U70" i="3"/>
  <c r="AN70" i="3" s="1"/>
  <c r="AK27" i="24" s="1"/>
  <c r="V70" i="3"/>
  <c r="AO70" i="3" s="1"/>
  <c r="AL27" i="24" s="1"/>
  <c r="W70" i="3"/>
  <c r="AP70" i="3" s="1"/>
  <c r="AM27" i="24" s="1"/>
  <c r="X70" i="3"/>
  <c r="AQ70" i="3" s="1"/>
  <c r="AN27" i="24" s="1"/>
  <c r="Y70" i="3"/>
  <c r="AR70" i="3" s="1"/>
  <c r="AO27" i="24" s="1"/>
  <c r="Z70" i="3"/>
  <c r="AS70" i="3" s="1"/>
  <c r="AP27" i="24" s="1"/>
  <c r="AA70" i="3"/>
  <c r="AT70" i="3" s="1"/>
  <c r="AQ27" i="24" s="1"/>
  <c r="AB70" i="3"/>
  <c r="AU70" i="3" s="1"/>
  <c r="AR27" i="24" s="1"/>
  <c r="AC70" i="3"/>
  <c r="AV70" i="3" s="1"/>
  <c r="AS27" i="24" s="1"/>
  <c r="AD70" i="3"/>
  <c r="AW70" i="3" s="1"/>
  <c r="AT27" i="24" s="1"/>
  <c r="AE70" i="3"/>
  <c r="AX70" i="3" s="1"/>
  <c r="AU27" i="24" s="1"/>
  <c r="AF70" i="3"/>
  <c r="AY70" i="3" s="1"/>
  <c r="AV27" i="24" s="1"/>
  <c r="N71" i="3"/>
  <c r="AG71" i="3" s="1"/>
  <c r="AD28" i="24" s="1"/>
  <c r="O71" i="3"/>
  <c r="AH71" i="3" s="1"/>
  <c r="AE28" i="24" s="1"/>
  <c r="P71" i="3"/>
  <c r="AI71" i="3" s="1"/>
  <c r="AF28" i="24" s="1"/>
  <c r="Q71" i="3"/>
  <c r="AJ71" i="3" s="1"/>
  <c r="AG28" i="24" s="1"/>
  <c r="R71" i="3"/>
  <c r="AK71" i="3" s="1"/>
  <c r="AH28" i="24" s="1"/>
  <c r="S71" i="3"/>
  <c r="AL71" i="3" s="1"/>
  <c r="AI28" i="24" s="1"/>
  <c r="T71" i="3"/>
  <c r="AM71" i="3" s="1"/>
  <c r="AJ28" i="24" s="1"/>
  <c r="U71" i="3"/>
  <c r="AN71" i="3" s="1"/>
  <c r="AK28" i="24" s="1"/>
  <c r="V71" i="3"/>
  <c r="AO71" i="3" s="1"/>
  <c r="AL28" i="24" s="1"/>
  <c r="W71" i="3"/>
  <c r="AP71" i="3" s="1"/>
  <c r="AM28" i="24" s="1"/>
  <c r="X71" i="3"/>
  <c r="AQ71" i="3" s="1"/>
  <c r="AN28" i="24" s="1"/>
  <c r="Y71" i="3"/>
  <c r="AR71" i="3" s="1"/>
  <c r="AO28" i="24" s="1"/>
  <c r="Z71" i="3"/>
  <c r="AS71" i="3" s="1"/>
  <c r="AP28" i="24" s="1"/>
  <c r="AA71" i="3"/>
  <c r="AT71" i="3" s="1"/>
  <c r="AQ28" i="24" s="1"/>
  <c r="AB71" i="3"/>
  <c r="AU71" i="3" s="1"/>
  <c r="AR28" i="24" s="1"/>
  <c r="AC71" i="3"/>
  <c r="AV71" i="3" s="1"/>
  <c r="AS28" i="24" s="1"/>
  <c r="AD71" i="3"/>
  <c r="AW71" i="3" s="1"/>
  <c r="AT28" i="24" s="1"/>
  <c r="AE71" i="3"/>
  <c r="AX71" i="3" s="1"/>
  <c r="AU28" i="24" s="1"/>
  <c r="AF71" i="3"/>
  <c r="AY71" i="3" s="1"/>
  <c r="AV28" i="24" s="1"/>
  <c r="N72" i="3"/>
  <c r="AG72" i="3" s="1"/>
  <c r="AD29" i="24" s="1"/>
  <c r="O72" i="3"/>
  <c r="AH72" i="3" s="1"/>
  <c r="AE29" i="24" s="1"/>
  <c r="P72" i="3"/>
  <c r="AI72" i="3" s="1"/>
  <c r="AF29" i="24" s="1"/>
  <c r="Q72" i="3"/>
  <c r="AJ72" i="3" s="1"/>
  <c r="AG29" i="24" s="1"/>
  <c r="R72" i="3"/>
  <c r="AK72" i="3" s="1"/>
  <c r="AH29" i="24" s="1"/>
  <c r="S72" i="3"/>
  <c r="AL72" i="3" s="1"/>
  <c r="AI29" i="24" s="1"/>
  <c r="T72" i="3"/>
  <c r="AM72" i="3" s="1"/>
  <c r="AJ29" i="24" s="1"/>
  <c r="U72" i="3"/>
  <c r="AN72" i="3" s="1"/>
  <c r="AK29" i="24" s="1"/>
  <c r="V72" i="3"/>
  <c r="AO72" i="3" s="1"/>
  <c r="AL29" i="24" s="1"/>
  <c r="W72" i="3"/>
  <c r="AP72" i="3" s="1"/>
  <c r="AM29" i="24" s="1"/>
  <c r="X72" i="3"/>
  <c r="AQ72" i="3" s="1"/>
  <c r="AN29" i="24" s="1"/>
  <c r="Y72" i="3"/>
  <c r="AR72" i="3" s="1"/>
  <c r="AO29" i="24" s="1"/>
  <c r="Z72" i="3"/>
  <c r="AS72" i="3" s="1"/>
  <c r="AP29" i="24" s="1"/>
  <c r="AA72" i="3"/>
  <c r="AT72" i="3" s="1"/>
  <c r="AQ29" i="24" s="1"/>
  <c r="AB72" i="3"/>
  <c r="AU72" i="3" s="1"/>
  <c r="AR29" i="24" s="1"/>
  <c r="AC72" i="3"/>
  <c r="AV72" i="3" s="1"/>
  <c r="AS29" i="24" s="1"/>
  <c r="AD72" i="3"/>
  <c r="AW72" i="3" s="1"/>
  <c r="AT29" i="24" s="1"/>
  <c r="AE72" i="3"/>
  <c r="AX72" i="3" s="1"/>
  <c r="AU29" i="24" s="1"/>
  <c r="AF72" i="3"/>
  <c r="AY72" i="3" s="1"/>
  <c r="AV29" i="24" s="1"/>
  <c r="N73" i="3"/>
  <c r="AG73" i="3" s="1"/>
  <c r="AD30" i="24" s="1"/>
  <c r="O73" i="3"/>
  <c r="AH73" i="3" s="1"/>
  <c r="AE30" i="24" s="1"/>
  <c r="P73" i="3"/>
  <c r="AI73" i="3" s="1"/>
  <c r="AF30" i="24" s="1"/>
  <c r="Q73" i="3"/>
  <c r="AJ73" i="3" s="1"/>
  <c r="AG30" i="24" s="1"/>
  <c r="R73" i="3"/>
  <c r="AK73" i="3" s="1"/>
  <c r="AH30" i="24" s="1"/>
  <c r="S73" i="3"/>
  <c r="AL73" i="3" s="1"/>
  <c r="AI30" i="24" s="1"/>
  <c r="T73" i="3"/>
  <c r="AM73" i="3" s="1"/>
  <c r="AJ30" i="24" s="1"/>
  <c r="U73" i="3"/>
  <c r="AN73" i="3" s="1"/>
  <c r="AK30" i="24" s="1"/>
  <c r="V73" i="3"/>
  <c r="AO73" i="3" s="1"/>
  <c r="AL30" i="24" s="1"/>
  <c r="W73" i="3"/>
  <c r="AP73" i="3" s="1"/>
  <c r="AM30" i="24" s="1"/>
  <c r="X73" i="3"/>
  <c r="AQ73" i="3" s="1"/>
  <c r="AN30" i="24" s="1"/>
  <c r="Y73" i="3"/>
  <c r="AR73" i="3" s="1"/>
  <c r="AO30" i="24" s="1"/>
  <c r="Z73" i="3"/>
  <c r="AS73" i="3" s="1"/>
  <c r="AP30" i="24" s="1"/>
  <c r="AA73" i="3"/>
  <c r="AT73" i="3" s="1"/>
  <c r="AQ30" i="24" s="1"/>
  <c r="AB73" i="3"/>
  <c r="AU73" i="3" s="1"/>
  <c r="AR30" i="24" s="1"/>
  <c r="AC73" i="3"/>
  <c r="AV73" i="3" s="1"/>
  <c r="AS30" i="24" s="1"/>
  <c r="AD73" i="3"/>
  <c r="AW73" i="3" s="1"/>
  <c r="AT30" i="24" s="1"/>
  <c r="AE73" i="3"/>
  <c r="AX73" i="3" s="1"/>
  <c r="AU30" i="24" s="1"/>
  <c r="AF73" i="3"/>
  <c r="AY73" i="3" s="1"/>
  <c r="AV30" i="24" s="1"/>
  <c r="N74" i="3"/>
  <c r="AG74" i="3" s="1"/>
  <c r="AD31" i="24" s="1"/>
  <c r="O74" i="3"/>
  <c r="AH74" i="3" s="1"/>
  <c r="AE31" i="24" s="1"/>
  <c r="P74" i="3"/>
  <c r="AI74" i="3" s="1"/>
  <c r="AF31" i="24" s="1"/>
  <c r="Q74" i="3"/>
  <c r="AJ74" i="3" s="1"/>
  <c r="AG31" i="24" s="1"/>
  <c r="R74" i="3"/>
  <c r="AK74" i="3" s="1"/>
  <c r="AH31" i="24" s="1"/>
  <c r="S74" i="3"/>
  <c r="AL74" i="3" s="1"/>
  <c r="AI31" i="24" s="1"/>
  <c r="T74" i="3"/>
  <c r="AM74" i="3" s="1"/>
  <c r="AJ31" i="24" s="1"/>
  <c r="U74" i="3"/>
  <c r="AN74" i="3" s="1"/>
  <c r="AK31" i="24" s="1"/>
  <c r="V74" i="3"/>
  <c r="AO74" i="3" s="1"/>
  <c r="AL31" i="24" s="1"/>
  <c r="W74" i="3"/>
  <c r="AP74" i="3" s="1"/>
  <c r="AM31" i="24" s="1"/>
  <c r="X74" i="3"/>
  <c r="AQ74" i="3" s="1"/>
  <c r="AN31" i="24" s="1"/>
  <c r="Y74" i="3"/>
  <c r="AR74" i="3" s="1"/>
  <c r="AO31" i="24" s="1"/>
  <c r="Z74" i="3"/>
  <c r="AS74" i="3" s="1"/>
  <c r="AP31" i="24" s="1"/>
  <c r="AA74" i="3"/>
  <c r="AT74" i="3" s="1"/>
  <c r="AQ31" i="24" s="1"/>
  <c r="AB74" i="3"/>
  <c r="AU74" i="3" s="1"/>
  <c r="AR31" i="24" s="1"/>
  <c r="AC74" i="3"/>
  <c r="AV74" i="3" s="1"/>
  <c r="AS31" i="24" s="1"/>
  <c r="AD74" i="3"/>
  <c r="AW74" i="3" s="1"/>
  <c r="AT31" i="24" s="1"/>
  <c r="AE74" i="3"/>
  <c r="AX74" i="3" s="1"/>
  <c r="AU31" i="24" s="1"/>
  <c r="AF74" i="3"/>
  <c r="AY74" i="3" s="1"/>
  <c r="AV31" i="24" s="1"/>
  <c r="N75" i="3"/>
  <c r="AG75" i="3" s="1"/>
  <c r="AD32" i="24" s="1"/>
  <c r="O75" i="3"/>
  <c r="AH75" i="3" s="1"/>
  <c r="AE32" i="24" s="1"/>
  <c r="P75" i="3"/>
  <c r="AI75" i="3" s="1"/>
  <c r="AF32" i="24" s="1"/>
  <c r="Q75" i="3"/>
  <c r="AJ75" i="3" s="1"/>
  <c r="AG32" i="24" s="1"/>
  <c r="R75" i="3"/>
  <c r="AK75" i="3" s="1"/>
  <c r="AH32" i="24" s="1"/>
  <c r="S75" i="3"/>
  <c r="AL75" i="3" s="1"/>
  <c r="AI32" i="24" s="1"/>
  <c r="T75" i="3"/>
  <c r="AM75" i="3" s="1"/>
  <c r="AJ32" i="24" s="1"/>
  <c r="U75" i="3"/>
  <c r="AN75" i="3" s="1"/>
  <c r="AK32" i="24" s="1"/>
  <c r="V75" i="3"/>
  <c r="AO75" i="3" s="1"/>
  <c r="AL32" i="24" s="1"/>
  <c r="W75" i="3"/>
  <c r="AP75" i="3" s="1"/>
  <c r="AM32" i="24" s="1"/>
  <c r="X75" i="3"/>
  <c r="AQ75" i="3" s="1"/>
  <c r="AN32" i="24" s="1"/>
  <c r="Y75" i="3"/>
  <c r="AR75" i="3" s="1"/>
  <c r="AO32" i="24" s="1"/>
  <c r="Z75" i="3"/>
  <c r="AS75" i="3" s="1"/>
  <c r="AP32" i="24" s="1"/>
  <c r="AA75" i="3"/>
  <c r="AT75" i="3" s="1"/>
  <c r="AQ32" i="24" s="1"/>
  <c r="AB75" i="3"/>
  <c r="AU75" i="3" s="1"/>
  <c r="AR32" i="24" s="1"/>
  <c r="AC75" i="3"/>
  <c r="AV75" i="3" s="1"/>
  <c r="AS32" i="24" s="1"/>
  <c r="AD75" i="3"/>
  <c r="AW75" i="3" s="1"/>
  <c r="AT32" i="24" s="1"/>
  <c r="AE75" i="3"/>
  <c r="AX75" i="3" s="1"/>
  <c r="AU32" i="24" s="1"/>
  <c r="AF75" i="3"/>
  <c r="AY75" i="3" s="1"/>
  <c r="AV32" i="24" s="1"/>
  <c r="N76" i="3"/>
  <c r="AG76" i="3" s="1"/>
  <c r="AD33" i="24" s="1"/>
  <c r="O76" i="3"/>
  <c r="AH76" i="3" s="1"/>
  <c r="AE33" i="24" s="1"/>
  <c r="P76" i="3"/>
  <c r="AI76" i="3" s="1"/>
  <c r="AF33" i="24" s="1"/>
  <c r="Q76" i="3"/>
  <c r="AJ76" i="3" s="1"/>
  <c r="AG33" i="24" s="1"/>
  <c r="R76" i="3"/>
  <c r="AK76" i="3" s="1"/>
  <c r="AH33" i="24" s="1"/>
  <c r="S76" i="3"/>
  <c r="AL76" i="3" s="1"/>
  <c r="AI33" i="24" s="1"/>
  <c r="T76" i="3"/>
  <c r="AM76" i="3" s="1"/>
  <c r="AJ33" i="24" s="1"/>
  <c r="U76" i="3"/>
  <c r="AN76" i="3" s="1"/>
  <c r="AK33" i="24" s="1"/>
  <c r="V76" i="3"/>
  <c r="AO76" i="3" s="1"/>
  <c r="AL33" i="24" s="1"/>
  <c r="W76" i="3"/>
  <c r="AP76" i="3" s="1"/>
  <c r="AM33" i="24" s="1"/>
  <c r="X76" i="3"/>
  <c r="AQ76" i="3" s="1"/>
  <c r="AN33" i="24" s="1"/>
  <c r="Y76" i="3"/>
  <c r="AR76" i="3" s="1"/>
  <c r="AO33" i="24" s="1"/>
  <c r="Z76" i="3"/>
  <c r="AS76" i="3" s="1"/>
  <c r="AP33" i="24" s="1"/>
  <c r="AA76" i="3"/>
  <c r="AT76" i="3" s="1"/>
  <c r="AQ33" i="24" s="1"/>
  <c r="AB76" i="3"/>
  <c r="AU76" i="3" s="1"/>
  <c r="AR33" i="24" s="1"/>
  <c r="AC76" i="3"/>
  <c r="AV76" i="3" s="1"/>
  <c r="AS33" i="24" s="1"/>
  <c r="AD76" i="3"/>
  <c r="AW76" i="3" s="1"/>
  <c r="AT33" i="24" s="1"/>
  <c r="AE76" i="3"/>
  <c r="AX76" i="3" s="1"/>
  <c r="AU33" i="24" s="1"/>
  <c r="AF76" i="3"/>
  <c r="AY76" i="3" s="1"/>
  <c r="AV33" i="24" s="1"/>
  <c r="N77" i="3"/>
  <c r="AG77" i="3" s="1"/>
  <c r="AD34" i="24" s="1"/>
  <c r="O77" i="3"/>
  <c r="AH77" i="3" s="1"/>
  <c r="AE34" i="24" s="1"/>
  <c r="P77" i="3"/>
  <c r="AI77" i="3" s="1"/>
  <c r="AF34" i="24" s="1"/>
  <c r="Q77" i="3"/>
  <c r="AJ77" i="3" s="1"/>
  <c r="AG34" i="24" s="1"/>
  <c r="R77" i="3"/>
  <c r="AK77" i="3" s="1"/>
  <c r="AH34" i="24" s="1"/>
  <c r="S77" i="3"/>
  <c r="AL77" i="3" s="1"/>
  <c r="AI34" i="24" s="1"/>
  <c r="T77" i="3"/>
  <c r="AM77" i="3" s="1"/>
  <c r="AJ34" i="24" s="1"/>
  <c r="U77" i="3"/>
  <c r="AN77" i="3" s="1"/>
  <c r="AK34" i="24" s="1"/>
  <c r="V77" i="3"/>
  <c r="AO77" i="3" s="1"/>
  <c r="AL34" i="24" s="1"/>
  <c r="W77" i="3"/>
  <c r="AP77" i="3" s="1"/>
  <c r="AM34" i="24" s="1"/>
  <c r="X77" i="3"/>
  <c r="AQ77" i="3" s="1"/>
  <c r="AN34" i="24" s="1"/>
  <c r="Y77" i="3"/>
  <c r="AR77" i="3" s="1"/>
  <c r="AO34" i="24" s="1"/>
  <c r="Z77" i="3"/>
  <c r="AS77" i="3" s="1"/>
  <c r="AP34" i="24" s="1"/>
  <c r="AA77" i="3"/>
  <c r="AT77" i="3" s="1"/>
  <c r="AQ34" i="24" s="1"/>
  <c r="AB77" i="3"/>
  <c r="AU77" i="3" s="1"/>
  <c r="AR34" i="24" s="1"/>
  <c r="AC77" i="3"/>
  <c r="AV77" i="3" s="1"/>
  <c r="AS34" i="24" s="1"/>
  <c r="AD77" i="3"/>
  <c r="AW77" i="3" s="1"/>
  <c r="AT34" i="24" s="1"/>
  <c r="AE77" i="3"/>
  <c r="AX77" i="3" s="1"/>
  <c r="AU34" i="24" s="1"/>
  <c r="AF77" i="3"/>
  <c r="AY77" i="3" s="1"/>
  <c r="AV34" i="24" s="1"/>
  <c r="N79" i="3"/>
  <c r="O79" i="3"/>
  <c r="P79" i="3"/>
  <c r="Q79" i="3"/>
  <c r="R79" i="3"/>
  <c r="S79" i="3"/>
  <c r="T79" i="3"/>
  <c r="U79" i="3"/>
  <c r="V79" i="3"/>
  <c r="W79" i="3"/>
  <c r="X79" i="3"/>
  <c r="Y79" i="3"/>
  <c r="Z79" i="3"/>
  <c r="AA79" i="3"/>
  <c r="AB79" i="3"/>
  <c r="AC79" i="3"/>
  <c r="AD79" i="3"/>
  <c r="AE79" i="3"/>
  <c r="AF79" i="3"/>
  <c r="N80" i="3"/>
  <c r="O80" i="3"/>
  <c r="P80" i="3"/>
  <c r="Q80" i="3"/>
  <c r="R80" i="3"/>
  <c r="S80" i="3"/>
  <c r="T80" i="3"/>
  <c r="U80" i="3"/>
  <c r="V80" i="3"/>
  <c r="W80" i="3"/>
  <c r="X80" i="3"/>
  <c r="Y80" i="3"/>
  <c r="Z80" i="3"/>
  <c r="AA80" i="3"/>
  <c r="AB80" i="3"/>
  <c r="AC80" i="3"/>
  <c r="AD80" i="3"/>
  <c r="AE80" i="3"/>
  <c r="AF80" i="3"/>
  <c r="N81" i="3"/>
  <c r="O81" i="3"/>
  <c r="P81" i="3"/>
  <c r="Q81" i="3"/>
  <c r="R81" i="3"/>
  <c r="S81" i="3"/>
  <c r="T81" i="3"/>
  <c r="U81" i="3"/>
  <c r="V81" i="3"/>
  <c r="W81" i="3"/>
  <c r="X81" i="3"/>
  <c r="Y81" i="3"/>
  <c r="Z81" i="3"/>
  <c r="AA81" i="3"/>
  <c r="AB81" i="3"/>
  <c r="AC81" i="3"/>
  <c r="AD81" i="3"/>
  <c r="AE81" i="3"/>
  <c r="AF81" i="3"/>
  <c r="N82" i="3"/>
  <c r="O82" i="3"/>
  <c r="P82" i="3"/>
  <c r="Q82" i="3"/>
  <c r="R82" i="3"/>
  <c r="S82" i="3"/>
  <c r="T82" i="3"/>
  <c r="U82" i="3"/>
  <c r="V82" i="3"/>
  <c r="W82" i="3"/>
  <c r="X82" i="3"/>
  <c r="Y82" i="3"/>
  <c r="Z82" i="3"/>
  <c r="AA82" i="3"/>
  <c r="AB82" i="3"/>
  <c r="AC82" i="3"/>
  <c r="AD82" i="3"/>
  <c r="AE82" i="3"/>
  <c r="AF82" i="3"/>
  <c r="N83" i="3"/>
  <c r="O83" i="3"/>
  <c r="P83" i="3"/>
  <c r="Q83" i="3"/>
  <c r="R83" i="3"/>
  <c r="S83" i="3"/>
  <c r="T83" i="3"/>
  <c r="U83" i="3"/>
  <c r="V83" i="3"/>
  <c r="W83" i="3"/>
  <c r="X83" i="3"/>
  <c r="Y83" i="3"/>
  <c r="Z83" i="3"/>
  <c r="AA83" i="3"/>
  <c r="AB83" i="3"/>
  <c r="AC83" i="3"/>
  <c r="AD83" i="3"/>
  <c r="AE83" i="3"/>
  <c r="AF83" i="3"/>
  <c r="N84" i="3"/>
  <c r="O84" i="3"/>
  <c r="P84" i="3"/>
  <c r="Q84" i="3"/>
  <c r="R84" i="3"/>
  <c r="S84" i="3"/>
  <c r="T84" i="3"/>
  <c r="U84" i="3"/>
  <c r="V84" i="3"/>
  <c r="W84" i="3"/>
  <c r="X84" i="3"/>
  <c r="Y84" i="3"/>
  <c r="Z84" i="3"/>
  <c r="AA84" i="3"/>
  <c r="AB84" i="3"/>
  <c r="AC84" i="3"/>
  <c r="AD84" i="3"/>
  <c r="AE84" i="3"/>
  <c r="AF84" i="3"/>
  <c r="N85" i="3"/>
  <c r="O85" i="3"/>
  <c r="P85" i="3"/>
  <c r="Q85" i="3"/>
  <c r="R85" i="3"/>
  <c r="S85" i="3"/>
  <c r="T85" i="3"/>
  <c r="U85" i="3"/>
  <c r="V85" i="3"/>
  <c r="W85" i="3"/>
  <c r="X85" i="3"/>
  <c r="Y85" i="3"/>
  <c r="Z85" i="3"/>
  <c r="AA85" i="3"/>
  <c r="AB85" i="3"/>
  <c r="AC85" i="3"/>
  <c r="AD85" i="3"/>
  <c r="AE85" i="3"/>
  <c r="AF85" i="3"/>
  <c r="N86" i="3"/>
  <c r="O86" i="3"/>
  <c r="P86" i="3"/>
  <c r="Q86" i="3"/>
  <c r="R86" i="3"/>
  <c r="S86" i="3"/>
  <c r="T86" i="3"/>
  <c r="U86" i="3"/>
  <c r="V86" i="3"/>
  <c r="W86" i="3"/>
  <c r="X86" i="3"/>
  <c r="Y86" i="3"/>
  <c r="Z86" i="3"/>
  <c r="AA86" i="3"/>
  <c r="AB86" i="3"/>
  <c r="AC86" i="3"/>
  <c r="AD86" i="3"/>
  <c r="AE86" i="3"/>
  <c r="AF86" i="3"/>
  <c r="N87" i="3"/>
  <c r="O87" i="3"/>
  <c r="P87" i="3"/>
  <c r="Q87" i="3"/>
  <c r="R87" i="3"/>
  <c r="S87" i="3"/>
  <c r="T87" i="3"/>
  <c r="U87" i="3"/>
  <c r="V87" i="3"/>
  <c r="W87" i="3"/>
  <c r="X87" i="3"/>
  <c r="Y87" i="3"/>
  <c r="Z87" i="3"/>
  <c r="AA87" i="3"/>
  <c r="AB87" i="3"/>
  <c r="AC87" i="3"/>
  <c r="AD87" i="3"/>
  <c r="AE87" i="3"/>
  <c r="AF87" i="3"/>
  <c r="AF56" i="3"/>
  <c r="AY56" i="3" s="1"/>
  <c r="AV13" i="24" s="1"/>
  <c r="AE56" i="3"/>
  <c r="AX56" i="3" s="1"/>
  <c r="AU13" i="24" s="1"/>
  <c r="AD56" i="3"/>
  <c r="AW56" i="3" s="1"/>
  <c r="AT13" i="24" s="1"/>
  <c r="AC56" i="3"/>
  <c r="AV56" i="3" s="1"/>
  <c r="AS13" i="24" s="1"/>
  <c r="AB56" i="3"/>
  <c r="AU56" i="3" s="1"/>
  <c r="AR13" i="24" s="1"/>
  <c r="AA56" i="3"/>
  <c r="AT56" i="3" s="1"/>
  <c r="AQ13" i="24" s="1"/>
  <c r="Z56" i="3"/>
  <c r="AS56" i="3" s="1"/>
  <c r="AP13" i="24" s="1"/>
  <c r="Y56" i="3"/>
  <c r="AR56" i="3" s="1"/>
  <c r="AO13" i="24" s="1"/>
  <c r="X56" i="3"/>
  <c r="AQ56" i="3" s="1"/>
  <c r="AN13" i="24" s="1"/>
  <c r="W56" i="3"/>
  <c r="AP56" i="3" s="1"/>
  <c r="AM13" i="24" s="1"/>
  <c r="V56" i="3"/>
  <c r="AO56" i="3" s="1"/>
  <c r="AL13" i="24" s="1"/>
  <c r="U56" i="3"/>
  <c r="AN56" i="3" s="1"/>
  <c r="AK13" i="24" s="1"/>
  <c r="T56" i="3"/>
  <c r="AM56" i="3" s="1"/>
  <c r="AJ13" i="24" s="1"/>
  <c r="S56" i="3"/>
  <c r="AL56" i="3" s="1"/>
  <c r="AI13" i="24" s="1"/>
  <c r="R56" i="3"/>
  <c r="AK56" i="3" s="1"/>
  <c r="AH13" i="24" s="1"/>
  <c r="Q56" i="3"/>
  <c r="AJ56" i="3" s="1"/>
  <c r="AG13" i="24" s="1"/>
  <c r="P56" i="3"/>
  <c r="AI56" i="3" s="1"/>
  <c r="AF13" i="24" s="1"/>
  <c r="O56" i="3"/>
  <c r="AH56" i="3" s="1"/>
  <c r="AE13" i="24" s="1"/>
  <c r="N56" i="3"/>
  <c r="AG56" i="3" s="1"/>
  <c r="AD13" i="24" s="1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56" i="3"/>
  <c r="AE78" i="3" l="1"/>
  <c r="AC78" i="3"/>
  <c r="AA78" i="3"/>
  <c r="Y78" i="3"/>
  <c r="W78" i="3"/>
  <c r="U78" i="3"/>
  <c r="S78" i="3"/>
  <c r="Q78" i="3"/>
  <c r="O78" i="3"/>
  <c r="AF78" i="3"/>
  <c r="AD78" i="3"/>
  <c r="AB78" i="3"/>
  <c r="Z78" i="3"/>
  <c r="X78" i="3"/>
  <c r="V78" i="3"/>
  <c r="T78" i="3"/>
  <c r="R78" i="3"/>
  <c r="P78" i="3"/>
  <c r="N78" i="3"/>
  <c r="M78" i="3" s="1"/>
  <c r="B30" i="26"/>
  <c r="L56" i="3"/>
  <c r="AB13" i="24" s="1"/>
  <c r="L76" i="3"/>
  <c r="AB33" i="24" s="1"/>
  <c r="L74" i="3"/>
  <c r="AB31" i="24" s="1"/>
  <c r="L72" i="3"/>
  <c r="AB29" i="24" s="1"/>
  <c r="L70" i="3"/>
  <c r="AB27" i="24" s="1"/>
  <c r="L68" i="3"/>
  <c r="AB25" i="24" s="1"/>
  <c r="L66" i="3"/>
  <c r="AB23" i="24" s="1"/>
  <c r="L64" i="3"/>
  <c r="AB21" i="24" s="1"/>
  <c r="L62" i="3"/>
  <c r="AB19" i="24" s="1"/>
  <c r="L60" i="3"/>
  <c r="AB17" i="24" s="1"/>
  <c r="L58" i="3"/>
  <c r="AB15" i="24" s="1"/>
  <c r="L77" i="3"/>
  <c r="AB34" i="24" s="1"/>
  <c r="L75" i="3"/>
  <c r="AB32" i="24" s="1"/>
  <c r="L73" i="3"/>
  <c r="AB30" i="24" s="1"/>
  <c r="L71" i="3"/>
  <c r="AB28" i="24" s="1"/>
  <c r="L69" i="3"/>
  <c r="AB26" i="24" s="1"/>
  <c r="L67" i="3"/>
  <c r="AB24" i="24" s="1"/>
  <c r="L65" i="3"/>
  <c r="AB22" i="24" s="1"/>
  <c r="L63" i="3"/>
  <c r="AB20" i="24" s="1"/>
  <c r="L61" i="3"/>
  <c r="AB18" i="24" s="1"/>
  <c r="L59" i="3"/>
  <c r="AB16" i="24" s="1"/>
  <c r="L57" i="3"/>
  <c r="AB14" i="24" s="1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K77" i="3"/>
  <c r="AA34" i="24" s="1"/>
  <c r="K75" i="3"/>
  <c r="AA32" i="24" s="1"/>
  <c r="K73" i="3"/>
  <c r="AA30" i="24" s="1"/>
  <c r="K71" i="3"/>
  <c r="AA28" i="24" s="1"/>
  <c r="K69" i="3"/>
  <c r="AA26" i="24" s="1"/>
  <c r="K67" i="3"/>
  <c r="AA24" i="24" s="1"/>
  <c r="K65" i="3"/>
  <c r="AA22" i="24" s="1"/>
  <c r="K63" i="3"/>
  <c r="AA20" i="24" s="1"/>
  <c r="K61" i="3"/>
  <c r="AA18" i="24" s="1"/>
  <c r="K59" i="3"/>
  <c r="AA16" i="24" s="1"/>
  <c r="K57" i="3"/>
  <c r="AA14" i="24" s="1"/>
  <c r="K76" i="3"/>
  <c r="AA33" i="24" s="1"/>
  <c r="K74" i="3"/>
  <c r="AA31" i="24" s="1"/>
  <c r="K72" i="3"/>
  <c r="AA29" i="24" s="1"/>
  <c r="K70" i="3"/>
  <c r="AA27" i="24" s="1"/>
  <c r="K68" i="3"/>
  <c r="AA25" i="24" s="1"/>
  <c r="K66" i="3"/>
  <c r="AA23" i="24" s="1"/>
  <c r="K64" i="3"/>
  <c r="AA21" i="24" s="1"/>
  <c r="K62" i="3"/>
  <c r="AA19" i="24" s="1"/>
  <c r="K60" i="3"/>
  <c r="AA17" i="24" s="1"/>
  <c r="K58" i="3"/>
  <c r="AA15" i="24" s="1"/>
  <c r="K56" i="3"/>
  <c r="AA13" i="24" s="1"/>
  <c r="J56" i="3"/>
  <c r="J76" i="3"/>
  <c r="Z33" i="24" s="1"/>
  <c r="J74" i="3"/>
  <c r="Z31" i="24" s="1"/>
  <c r="J72" i="3"/>
  <c r="Z29" i="24" s="1"/>
  <c r="J70" i="3"/>
  <c r="Z27" i="24" s="1"/>
  <c r="J68" i="3"/>
  <c r="Z25" i="24" s="1"/>
  <c r="J66" i="3"/>
  <c r="Z23" i="24" s="1"/>
  <c r="J64" i="3"/>
  <c r="Z21" i="24" s="1"/>
  <c r="J62" i="3"/>
  <c r="Z19" i="24" s="1"/>
  <c r="J60" i="3"/>
  <c r="Z17" i="24" s="1"/>
  <c r="J58" i="3"/>
  <c r="Z15" i="24" s="1"/>
  <c r="J77" i="3"/>
  <c r="Z34" i="24" s="1"/>
  <c r="J75" i="3"/>
  <c r="Z32" i="24" s="1"/>
  <c r="J73" i="3"/>
  <c r="Z30" i="24" s="1"/>
  <c r="J71" i="3"/>
  <c r="Z28" i="24" s="1"/>
  <c r="J69" i="3"/>
  <c r="Z26" i="24" s="1"/>
  <c r="J67" i="3"/>
  <c r="Z24" i="24" s="1"/>
  <c r="J65" i="3"/>
  <c r="Z22" i="24" s="1"/>
  <c r="J63" i="3"/>
  <c r="Z20" i="24" s="1"/>
  <c r="J61" i="3"/>
  <c r="Z18" i="24" s="1"/>
  <c r="J59" i="3"/>
  <c r="Z16" i="24" s="1"/>
  <c r="J57" i="3"/>
  <c r="Z14" i="24" s="1"/>
  <c r="X12" i="24"/>
  <c r="AC13" i="24" l="1"/>
  <c r="AC15" i="24"/>
  <c r="AC17" i="24"/>
  <c r="AC19" i="24"/>
  <c r="AC21" i="24"/>
  <c r="AC23" i="24"/>
  <c r="AC25" i="24"/>
  <c r="AC27" i="24"/>
  <c r="AC29" i="24"/>
  <c r="AC31" i="24"/>
  <c r="AC33" i="24"/>
  <c r="AC14" i="24"/>
  <c r="AC16" i="24"/>
  <c r="AC18" i="24"/>
  <c r="AC20" i="24"/>
  <c r="AC22" i="24"/>
  <c r="AC24" i="24"/>
  <c r="AC26" i="24"/>
  <c r="AC28" i="24"/>
  <c r="AC30" i="24"/>
  <c r="AC32" i="24"/>
  <c r="AC34" i="24"/>
  <c r="K78" i="3"/>
  <c r="L78" i="3"/>
  <c r="J78" i="3"/>
  <c r="B31" i="26"/>
  <c r="Z13" i="24"/>
  <c r="E1" i="26"/>
  <c r="B32" i="26" l="1"/>
  <c r="E114" i="3"/>
  <c r="E113" i="3"/>
  <c r="E112" i="3"/>
  <c r="E111" i="3"/>
  <c r="E110" i="3"/>
  <c r="E108" i="3"/>
  <c r="E107" i="3"/>
  <c r="E106" i="3"/>
  <c r="E105" i="3"/>
  <c r="E104" i="3"/>
  <c r="E102" i="3"/>
  <c r="E101" i="3"/>
  <c r="E100" i="3"/>
  <c r="E99" i="3"/>
  <c r="E98" i="3"/>
  <c r="E96" i="3"/>
  <c r="E95" i="3"/>
  <c r="E94" i="3"/>
  <c r="E93" i="3"/>
  <c r="E92" i="3"/>
  <c r="E90" i="3"/>
  <c r="E89" i="3"/>
  <c r="E88" i="3"/>
  <c r="E87" i="3"/>
  <c r="E86" i="3"/>
  <c r="E84" i="3"/>
  <c r="E83" i="3"/>
  <c r="E82" i="3"/>
  <c r="E81" i="3"/>
  <c r="E80" i="3"/>
  <c r="E78" i="3"/>
  <c r="E77" i="3"/>
  <c r="E76" i="3"/>
  <c r="E75" i="3"/>
  <c r="E74" i="3"/>
  <c r="E72" i="3"/>
  <c r="E71" i="3"/>
  <c r="E70" i="3"/>
  <c r="E69" i="3"/>
  <c r="E68" i="3"/>
  <c r="E66" i="3"/>
  <c r="E65" i="3"/>
  <c r="E64" i="3"/>
  <c r="E63" i="3"/>
  <c r="E62" i="3"/>
  <c r="E60" i="3"/>
  <c r="E59" i="3"/>
  <c r="E58" i="3"/>
  <c r="E57" i="3"/>
  <c r="E56" i="3"/>
  <c r="E54" i="3"/>
  <c r="E53" i="3"/>
  <c r="E52" i="3"/>
  <c r="E51" i="3"/>
  <c r="E50" i="3"/>
  <c r="E48" i="3"/>
  <c r="E47" i="3"/>
  <c r="E46" i="3"/>
  <c r="E45" i="3"/>
  <c r="E44" i="3"/>
  <c r="E42" i="3"/>
  <c r="E41" i="3"/>
  <c r="E40" i="3"/>
  <c r="E39" i="3"/>
  <c r="E38" i="3"/>
  <c r="E36" i="3"/>
  <c r="E35" i="3"/>
  <c r="E34" i="3"/>
  <c r="E33" i="3"/>
  <c r="E32" i="3"/>
  <c r="E30" i="3"/>
  <c r="E29" i="3"/>
  <c r="E28" i="3"/>
  <c r="E27" i="3"/>
  <c r="E26" i="3"/>
  <c r="E24" i="3"/>
  <c r="E23" i="3"/>
  <c r="E22" i="3"/>
  <c r="E21" i="3"/>
  <c r="E20" i="3"/>
  <c r="E18" i="3"/>
  <c r="E17" i="3"/>
  <c r="E16" i="3"/>
  <c r="E15" i="3"/>
  <c r="E14" i="3"/>
  <c r="D36" i="26"/>
  <c r="D26" i="26"/>
  <c r="D27" i="26"/>
  <c r="D28" i="26"/>
  <c r="D29" i="26"/>
  <c r="D30" i="26"/>
  <c r="D31" i="26"/>
  <c r="D32" i="26"/>
  <c r="D33" i="26"/>
  <c r="D34" i="26"/>
  <c r="D35" i="26"/>
  <c r="D25" i="26"/>
  <c r="D2" i="26"/>
  <c r="D3" i="26"/>
  <c r="D4" i="26"/>
  <c r="D5" i="26"/>
  <c r="D6" i="26"/>
  <c r="D7" i="26"/>
  <c r="D8" i="26"/>
  <c r="D9" i="26"/>
  <c r="D10" i="26"/>
  <c r="D11" i="26"/>
  <c r="D12" i="26"/>
  <c r="D13" i="26"/>
  <c r="D14" i="26"/>
  <c r="D15" i="26"/>
  <c r="D16" i="26"/>
  <c r="D17" i="26"/>
  <c r="D18" i="26"/>
  <c r="D19" i="26"/>
  <c r="D20" i="26"/>
  <c r="D21" i="26"/>
  <c r="D22" i="26"/>
  <c r="D1" i="26"/>
  <c r="F1" i="26" s="1"/>
  <c r="C58" i="24"/>
  <c r="C59" i="24" s="1"/>
  <c r="B33" i="26" l="1"/>
  <c r="X13" i="24"/>
  <c r="X14" i="24"/>
  <c r="X15" i="24"/>
  <c r="X16" i="24"/>
  <c r="X17" i="24"/>
  <c r="X18" i="24"/>
  <c r="X19" i="24"/>
  <c r="X20" i="24"/>
  <c r="X21" i="24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41" i="24"/>
  <c r="B42" i="24" s="1"/>
  <c r="B43" i="24" s="1"/>
  <c r="B44" i="24" s="1"/>
  <c r="B34" i="24"/>
  <c r="B35" i="24" s="1"/>
  <c r="B36" i="24" s="1"/>
  <c r="B37" i="24" s="1"/>
  <c r="B27" i="24"/>
  <c r="B28" i="24" s="1"/>
  <c r="B29" i="24" s="1"/>
  <c r="B30" i="24" s="1"/>
  <c r="B20" i="24"/>
  <c r="B21" i="24" s="1"/>
  <c r="B22" i="24" s="1"/>
  <c r="B23" i="24" s="1"/>
  <c r="B13" i="24"/>
  <c r="E12" i="3"/>
  <c r="E11" i="3"/>
  <c r="E10" i="3"/>
  <c r="E9" i="3"/>
  <c r="E8" i="3"/>
  <c r="E6" i="3"/>
  <c r="E5" i="3"/>
  <c r="E4" i="3"/>
  <c r="E3" i="3"/>
  <c r="E2" i="3"/>
  <c r="H41" i="3"/>
  <c r="DH41" i="3" s="1"/>
  <c r="H42" i="3"/>
  <c r="DH42" i="3" s="1"/>
  <c r="H43" i="3"/>
  <c r="DH43" i="3" s="1"/>
  <c r="H44" i="3"/>
  <c r="DH44" i="3" s="1"/>
  <c r="H45" i="3"/>
  <c r="DH45" i="3" s="1"/>
  <c r="H46" i="3"/>
  <c r="DH46" i="3" s="1"/>
  <c r="H47" i="3"/>
  <c r="DH47" i="3" s="1"/>
  <c r="H48" i="3"/>
  <c r="DH48" i="3" s="1"/>
  <c r="H49" i="3"/>
  <c r="DH49" i="3" s="1"/>
  <c r="H50" i="3"/>
  <c r="DH50" i="3" s="1"/>
  <c r="H51" i="3"/>
  <c r="H52" i="3"/>
  <c r="DH52" i="3" s="1"/>
  <c r="H40" i="3"/>
  <c r="DH40" i="3" s="1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7" i="3"/>
  <c r="AE28" i="3"/>
  <c r="AE29" i="3"/>
  <c r="AE30" i="3"/>
  <c r="AE31" i="3"/>
  <c r="AE32" i="3"/>
  <c r="AE33" i="3"/>
  <c r="AE34" i="3"/>
  <c r="AE35" i="3"/>
  <c r="AE26" i="3"/>
  <c r="AE4" i="3"/>
  <c r="AY36" i="3"/>
  <c r="AA48" i="24" s="1"/>
  <c r="AX36" i="3"/>
  <c r="Z48" i="24" s="1"/>
  <c r="AW36" i="3"/>
  <c r="Y48" i="24" s="1"/>
  <c r="AV36" i="3"/>
  <c r="X48" i="24" s="1"/>
  <c r="AU36" i="3"/>
  <c r="W48" i="24" s="1"/>
  <c r="AT36" i="3"/>
  <c r="V48" i="24" s="1"/>
  <c r="AS36" i="3"/>
  <c r="U48" i="24" s="1"/>
  <c r="AR36" i="3"/>
  <c r="T48" i="24" s="1"/>
  <c r="AQ36" i="3"/>
  <c r="S48" i="24" s="1"/>
  <c r="AP36" i="3"/>
  <c r="R48" i="24" s="1"/>
  <c r="AO36" i="3"/>
  <c r="Q48" i="24" s="1"/>
  <c r="AN36" i="3"/>
  <c r="P48" i="24" s="1"/>
  <c r="AM36" i="3"/>
  <c r="O48" i="24" s="1"/>
  <c r="AL36" i="3"/>
  <c r="N48" i="24" s="1"/>
  <c r="AK36" i="3"/>
  <c r="M48" i="24" s="1"/>
  <c r="AJ36" i="3"/>
  <c r="L48" i="24" s="1"/>
  <c r="AI36" i="3"/>
  <c r="K48" i="24" s="1"/>
  <c r="AH36" i="3"/>
  <c r="J48" i="24" s="1"/>
  <c r="AG36" i="3"/>
  <c r="I48" i="24" s="1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G33" i="24" s="1"/>
  <c r="H25" i="3"/>
  <c r="H26" i="3"/>
  <c r="H27" i="3"/>
  <c r="H28" i="3"/>
  <c r="G37" i="24" s="1"/>
  <c r="H37" i="24" s="1"/>
  <c r="H29" i="3"/>
  <c r="H30" i="3"/>
  <c r="G39" i="24" s="1"/>
  <c r="H39" i="24" s="1"/>
  <c r="H31" i="3"/>
  <c r="H32" i="3"/>
  <c r="G41" i="24" s="1"/>
  <c r="H41" i="24" s="1"/>
  <c r="H33" i="3"/>
  <c r="H34" i="3"/>
  <c r="G43" i="24" s="1"/>
  <c r="H43" i="24" s="1"/>
  <c r="H35" i="3"/>
  <c r="H4" i="3"/>
  <c r="H28" i="23"/>
  <c r="F28" i="23"/>
  <c r="E28" i="23"/>
  <c r="H27" i="23"/>
  <c r="F27" i="23"/>
  <c r="E27" i="23"/>
  <c r="H26" i="23"/>
  <c r="F26" i="23"/>
  <c r="E26" i="23"/>
  <c r="H25" i="23"/>
  <c r="F25" i="23"/>
  <c r="E25" i="23"/>
  <c r="H24" i="23"/>
  <c r="F24" i="23"/>
  <c r="E24" i="23"/>
  <c r="H23" i="23"/>
  <c r="F23" i="23"/>
  <c r="E23" i="23"/>
  <c r="H22" i="23"/>
  <c r="F22" i="23"/>
  <c r="E22" i="23"/>
  <c r="H21" i="23"/>
  <c r="F21" i="23"/>
  <c r="E21" i="23"/>
  <c r="H20" i="23"/>
  <c r="F20" i="23"/>
  <c r="E20" i="23"/>
  <c r="H19" i="23"/>
  <c r="F19" i="23"/>
  <c r="E19" i="23"/>
  <c r="E14" i="23"/>
  <c r="H28" i="22"/>
  <c r="F28" i="22"/>
  <c r="E28" i="22"/>
  <c r="H27" i="22"/>
  <c r="F27" i="22"/>
  <c r="E27" i="22"/>
  <c r="H26" i="22"/>
  <c r="F26" i="22"/>
  <c r="E26" i="22"/>
  <c r="H25" i="22"/>
  <c r="F25" i="22"/>
  <c r="E25" i="22"/>
  <c r="H24" i="22"/>
  <c r="F24" i="22"/>
  <c r="E24" i="22"/>
  <c r="H23" i="22"/>
  <c r="F23" i="22"/>
  <c r="E23" i="22"/>
  <c r="H22" i="22"/>
  <c r="F22" i="22"/>
  <c r="E22" i="22"/>
  <c r="H21" i="22"/>
  <c r="F21" i="22"/>
  <c r="E21" i="22"/>
  <c r="H20" i="22"/>
  <c r="F20" i="22"/>
  <c r="E20" i="22"/>
  <c r="H19" i="22"/>
  <c r="F19" i="22"/>
  <c r="E19" i="22"/>
  <c r="E14" i="22"/>
  <c r="H28" i="21"/>
  <c r="F28" i="21"/>
  <c r="E28" i="21"/>
  <c r="H27" i="21"/>
  <c r="F27" i="21"/>
  <c r="E27" i="21"/>
  <c r="H26" i="21"/>
  <c r="F26" i="21"/>
  <c r="E26" i="21"/>
  <c r="H25" i="21"/>
  <c r="F25" i="21"/>
  <c r="E25" i="21"/>
  <c r="H24" i="21"/>
  <c r="F24" i="21"/>
  <c r="E24" i="21"/>
  <c r="H23" i="21"/>
  <c r="F23" i="21"/>
  <c r="E23" i="21"/>
  <c r="H22" i="21"/>
  <c r="F22" i="21"/>
  <c r="E22" i="21"/>
  <c r="H21" i="21"/>
  <c r="F21" i="21"/>
  <c r="E21" i="21"/>
  <c r="H20" i="21"/>
  <c r="F20" i="21"/>
  <c r="E20" i="21"/>
  <c r="H19" i="21"/>
  <c r="F19" i="21"/>
  <c r="E19" i="21"/>
  <c r="E14" i="21"/>
  <c r="H28" i="20"/>
  <c r="F28" i="20"/>
  <c r="E28" i="20"/>
  <c r="H27" i="20"/>
  <c r="F27" i="20"/>
  <c r="E27" i="20"/>
  <c r="H26" i="20"/>
  <c r="F26" i="20"/>
  <c r="E26" i="20"/>
  <c r="H25" i="20"/>
  <c r="F25" i="20"/>
  <c r="E25" i="20"/>
  <c r="H24" i="20"/>
  <c r="F24" i="20"/>
  <c r="E24" i="20"/>
  <c r="H23" i="20"/>
  <c r="F23" i="20"/>
  <c r="E23" i="20"/>
  <c r="H22" i="20"/>
  <c r="F22" i="20"/>
  <c r="E22" i="20"/>
  <c r="H21" i="20"/>
  <c r="F21" i="20"/>
  <c r="E21" i="20"/>
  <c r="H20" i="20"/>
  <c r="F20" i="20"/>
  <c r="E20" i="20"/>
  <c r="H19" i="20"/>
  <c r="F19" i="20"/>
  <c r="E19" i="20"/>
  <c r="E14" i="20"/>
  <c r="H28" i="19"/>
  <c r="F28" i="19"/>
  <c r="E28" i="19"/>
  <c r="H27" i="19"/>
  <c r="F27" i="19"/>
  <c r="E27" i="19"/>
  <c r="H26" i="19"/>
  <c r="F26" i="19"/>
  <c r="E26" i="19"/>
  <c r="H25" i="19"/>
  <c r="F25" i="19"/>
  <c r="E25" i="19"/>
  <c r="H24" i="19"/>
  <c r="F24" i="19"/>
  <c r="E24" i="19"/>
  <c r="H23" i="19"/>
  <c r="F23" i="19"/>
  <c r="E23" i="19"/>
  <c r="H22" i="19"/>
  <c r="F22" i="19"/>
  <c r="E22" i="19"/>
  <c r="H21" i="19"/>
  <c r="F21" i="19"/>
  <c r="E21" i="19"/>
  <c r="H20" i="19"/>
  <c r="F20" i="19"/>
  <c r="E20" i="19"/>
  <c r="H19" i="19"/>
  <c r="F19" i="19"/>
  <c r="E19" i="19"/>
  <c r="E14" i="19"/>
  <c r="H28" i="18"/>
  <c r="F28" i="18"/>
  <c r="E28" i="18"/>
  <c r="H27" i="18"/>
  <c r="F27" i="18"/>
  <c r="E27" i="18"/>
  <c r="H26" i="18"/>
  <c r="F26" i="18"/>
  <c r="E26" i="18"/>
  <c r="H25" i="18"/>
  <c r="F25" i="18"/>
  <c r="E25" i="18"/>
  <c r="H24" i="18"/>
  <c r="F24" i="18"/>
  <c r="E24" i="18"/>
  <c r="H23" i="18"/>
  <c r="F23" i="18"/>
  <c r="E23" i="18"/>
  <c r="H22" i="18"/>
  <c r="F22" i="18"/>
  <c r="E22" i="18"/>
  <c r="H21" i="18"/>
  <c r="F21" i="18"/>
  <c r="E21" i="18"/>
  <c r="H20" i="18"/>
  <c r="F20" i="18"/>
  <c r="E20" i="18"/>
  <c r="H19" i="18"/>
  <c r="F19" i="18"/>
  <c r="E19" i="18"/>
  <c r="E14" i="18"/>
  <c r="H28" i="17"/>
  <c r="F28" i="17"/>
  <c r="E28" i="17"/>
  <c r="H27" i="17"/>
  <c r="F27" i="17"/>
  <c r="E27" i="17"/>
  <c r="H26" i="17"/>
  <c r="F26" i="17"/>
  <c r="E26" i="17"/>
  <c r="H25" i="17"/>
  <c r="F25" i="17"/>
  <c r="E25" i="17"/>
  <c r="H24" i="17"/>
  <c r="F24" i="17"/>
  <c r="E24" i="17"/>
  <c r="H23" i="17"/>
  <c r="F23" i="17"/>
  <c r="E23" i="17"/>
  <c r="H22" i="17"/>
  <c r="F22" i="17"/>
  <c r="E22" i="17"/>
  <c r="H21" i="17"/>
  <c r="F21" i="17"/>
  <c r="E21" i="17"/>
  <c r="H20" i="17"/>
  <c r="F20" i="17"/>
  <c r="E20" i="17"/>
  <c r="H19" i="17"/>
  <c r="F19" i="17"/>
  <c r="E19" i="17"/>
  <c r="E14" i="17"/>
  <c r="H28" i="16"/>
  <c r="F28" i="16"/>
  <c r="E28" i="16"/>
  <c r="H27" i="16"/>
  <c r="F27" i="16"/>
  <c r="E27" i="16"/>
  <c r="H26" i="16"/>
  <c r="F26" i="16"/>
  <c r="E26" i="16"/>
  <c r="H25" i="16"/>
  <c r="F25" i="16"/>
  <c r="E25" i="16"/>
  <c r="H24" i="16"/>
  <c r="F24" i="16"/>
  <c r="E24" i="16"/>
  <c r="H23" i="16"/>
  <c r="F23" i="16"/>
  <c r="E23" i="16"/>
  <c r="H22" i="16"/>
  <c r="F22" i="16"/>
  <c r="E22" i="16"/>
  <c r="H21" i="16"/>
  <c r="F21" i="16"/>
  <c r="E21" i="16"/>
  <c r="H20" i="16"/>
  <c r="F20" i="16"/>
  <c r="E20" i="16"/>
  <c r="H19" i="16"/>
  <c r="F19" i="16"/>
  <c r="E19" i="16"/>
  <c r="E14" i="16"/>
  <c r="H28" i="15"/>
  <c r="F28" i="15"/>
  <c r="E28" i="15"/>
  <c r="H27" i="15"/>
  <c r="F27" i="15"/>
  <c r="E27" i="15"/>
  <c r="H26" i="15"/>
  <c r="F26" i="15"/>
  <c r="E26" i="15"/>
  <c r="H25" i="15"/>
  <c r="F25" i="15"/>
  <c r="E25" i="15"/>
  <c r="H24" i="15"/>
  <c r="F24" i="15"/>
  <c r="E24" i="15"/>
  <c r="H23" i="15"/>
  <c r="F23" i="15"/>
  <c r="E23" i="15"/>
  <c r="H22" i="15"/>
  <c r="F22" i="15"/>
  <c r="E22" i="15"/>
  <c r="H21" i="15"/>
  <c r="F21" i="15"/>
  <c r="E21" i="15"/>
  <c r="H20" i="15"/>
  <c r="F20" i="15"/>
  <c r="E20" i="15"/>
  <c r="H19" i="15"/>
  <c r="F19" i="15"/>
  <c r="E19" i="15"/>
  <c r="E14" i="15"/>
  <c r="H28" i="14"/>
  <c r="F28" i="14"/>
  <c r="E28" i="14"/>
  <c r="H27" i="14"/>
  <c r="F27" i="14"/>
  <c r="E27" i="14"/>
  <c r="H26" i="14"/>
  <c r="F26" i="14"/>
  <c r="E26" i="14"/>
  <c r="H25" i="14"/>
  <c r="F25" i="14"/>
  <c r="E25" i="14"/>
  <c r="H24" i="14"/>
  <c r="F24" i="14"/>
  <c r="E24" i="14"/>
  <c r="H23" i="14"/>
  <c r="F23" i="14"/>
  <c r="E23" i="14"/>
  <c r="H22" i="14"/>
  <c r="F22" i="14"/>
  <c r="E22" i="14"/>
  <c r="H21" i="14"/>
  <c r="F21" i="14"/>
  <c r="E21" i="14"/>
  <c r="H20" i="14"/>
  <c r="F20" i="14"/>
  <c r="E20" i="14"/>
  <c r="H19" i="14"/>
  <c r="F19" i="14"/>
  <c r="E19" i="14"/>
  <c r="E14" i="14"/>
  <c r="H28" i="13"/>
  <c r="F28" i="13"/>
  <c r="E28" i="13"/>
  <c r="H27" i="13"/>
  <c r="F27" i="13"/>
  <c r="E27" i="13"/>
  <c r="H26" i="13"/>
  <c r="F26" i="13"/>
  <c r="E26" i="13"/>
  <c r="H25" i="13"/>
  <c r="F25" i="13"/>
  <c r="E25" i="13"/>
  <c r="H24" i="13"/>
  <c r="F24" i="13"/>
  <c r="E24" i="13"/>
  <c r="H23" i="13"/>
  <c r="F23" i="13"/>
  <c r="E23" i="13"/>
  <c r="H22" i="13"/>
  <c r="F22" i="13"/>
  <c r="E22" i="13"/>
  <c r="H21" i="13"/>
  <c r="F21" i="13"/>
  <c r="E21" i="13"/>
  <c r="H20" i="13"/>
  <c r="F20" i="13"/>
  <c r="E20" i="13"/>
  <c r="H19" i="13"/>
  <c r="F19" i="13"/>
  <c r="E19" i="13"/>
  <c r="E14" i="13"/>
  <c r="H28" i="12"/>
  <c r="F28" i="12"/>
  <c r="E28" i="12"/>
  <c r="H27" i="12"/>
  <c r="F27" i="12"/>
  <c r="E27" i="12"/>
  <c r="H26" i="12"/>
  <c r="F26" i="12"/>
  <c r="E26" i="12"/>
  <c r="H25" i="12"/>
  <c r="F25" i="12"/>
  <c r="E25" i="12"/>
  <c r="H24" i="12"/>
  <c r="F24" i="12"/>
  <c r="E24" i="12"/>
  <c r="H23" i="12"/>
  <c r="F23" i="12"/>
  <c r="E23" i="12"/>
  <c r="H22" i="12"/>
  <c r="F22" i="12"/>
  <c r="E22" i="12"/>
  <c r="H21" i="12"/>
  <c r="F21" i="12"/>
  <c r="E21" i="12"/>
  <c r="H20" i="12"/>
  <c r="F20" i="12"/>
  <c r="E20" i="12"/>
  <c r="H19" i="12"/>
  <c r="F19" i="12"/>
  <c r="E19" i="12"/>
  <c r="E14" i="12"/>
  <c r="H28" i="11"/>
  <c r="F28" i="11"/>
  <c r="E28" i="11"/>
  <c r="H27" i="11"/>
  <c r="F27" i="11"/>
  <c r="E27" i="11"/>
  <c r="H26" i="11"/>
  <c r="F26" i="11"/>
  <c r="E26" i="11"/>
  <c r="H25" i="11"/>
  <c r="F25" i="11"/>
  <c r="E25" i="11"/>
  <c r="H24" i="11"/>
  <c r="F24" i="11"/>
  <c r="E24" i="11"/>
  <c r="H23" i="11"/>
  <c r="F23" i="11"/>
  <c r="E23" i="11"/>
  <c r="H22" i="11"/>
  <c r="F22" i="11"/>
  <c r="E22" i="11"/>
  <c r="H21" i="11"/>
  <c r="F21" i="11"/>
  <c r="E21" i="11"/>
  <c r="H20" i="11"/>
  <c r="F20" i="11"/>
  <c r="E20" i="11"/>
  <c r="H19" i="11"/>
  <c r="F19" i="11"/>
  <c r="E19" i="11"/>
  <c r="E14" i="11"/>
  <c r="H28" i="10"/>
  <c r="F28" i="10"/>
  <c r="E28" i="10"/>
  <c r="H27" i="10"/>
  <c r="F27" i="10"/>
  <c r="E27" i="10"/>
  <c r="H26" i="10"/>
  <c r="F26" i="10"/>
  <c r="E26" i="10"/>
  <c r="H25" i="10"/>
  <c r="F25" i="10"/>
  <c r="E25" i="10"/>
  <c r="H24" i="10"/>
  <c r="F24" i="10"/>
  <c r="E24" i="10"/>
  <c r="H23" i="10"/>
  <c r="F23" i="10"/>
  <c r="E23" i="10"/>
  <c r="H22" i="10"/>
  <c r="F22" i="10"/>
  <c r="E22" i="10"/>
  <c r="H21" i="10"/>
  <c r="F21" i="10"/>
  <c r="E21" i="10"/>
  <c r="H20" i="10"/>
  <c r="F20" i="10"/>
  <c r="E20" i="10"/>
  <c r="H19" i="10"/>
  <c r="F19" i="10"/>
  <c r="E19" i="10"/>
  <c r="E14" i="10"/>
  <c r="H28" i="9"/>
  <c r="F28" i="9"/>
  <c r="E28" i="9"/>
  <c r="H27" i="9"/>
  <c r="F27" i="9"/>
  <c r="E27" i="9"/>
  <c r="H26" i="9"/>
  <c r="F26" i="9"/>
  <c r="E26" i="9"/>
  <c r="H25" i="9"/>
  <c r="F25" i="9"/>
  <c r="E25" i="9"/>
  <c r="H24" i="9"/>
  <c r="F24" i="9"/>
  <c r="E24" i="9"/>
  <c r="H23" i="9"/>
  <c r="F23" i="9"/>
  <c r="E23" i="9"/>
  <c r="H22" i="9"/>
  <c r="F22" i="9"/>
  <c r="E22" i="9"/>
  <c r="H21" i="9"/>
  <c r="F21" i="9"/>
  <c r="E21" i="9"/>
  <c r="H20" i="9"/>
  <c r="F20" i="9"/>
  <c r="E20" i="9"/>
  <c r="H19" i="9"/>
  <c r="F19" i="9"/>
  <c r="E19" i="9"/>
  <c r="E14" i="9"/>
  <c r="H28" i="8"/>
  <c r="F28" i="8"/>
  <c r="E28" i="8"/>
  <c r="H27" i="8"/>
  <c r="F27" i="8"/>
  <c r="E27" i="8"/>
  <c r="H26" i="8"/>
  <c r="F26" i="8"/>
  <c r="E26" i="8"/>
  <c r="H25" i="8"/>
  <c r="F25" i="8"/>
  <c r="E25" i="8"/>
  <c r="H24" i="8"/>
  <c r="F24" i="8"/>
  <c r="E24" i="8"/>
  <c r="H23" i="8"/>
  <c r="F23" i="8"/>
  <c r="E23" i="8"/>
  <c r="H22" i="8"/>
  <c r="F22" i="8"/>
  <c r="E22" i="8"/>
  <c r="H21" i="8"/>
  <c r="F21" i="8"/>
  <c r="E21" i="8"/>
  <c r="H20" i="8"/>
  <c r="F20" i="8"/>
  <c r="E20" i="8"/>
  <c r="H19" i="8"/>
  <c r="F19" i="8"/>
  <c r="E19" i="8"/>
  <c r="E14" i="8"/>
  <c r="H28" i="7"/>
  <c r="F28" i="7"/>
  <c r="E28" i="7"/>
  <c r="H27" i="7"/>
  <c r="F27" i="7"/>
  <c r="E27" i="7"/>
  <c r="H26" i="7"/>
  <c r="F26" i="7"/>
  <c r="E26" i="7"/>
  <c r="H25" i="7"/>
  <c r="F25" i="7"/>
  <c r="E25" i="7"/>
  <c r="H24" i="7"/>
  <c r="F24" i="7"/>
  <c r="E24" i="7"/>
  <c r="H23" i="7"/>
  <c r="F23" i="7"/>
  <c r="E23" i="7"/>
  <c r="H22" i="7"/>
  <c r="F22" i="7"/>
  <c r="E22" i="7"/>
  <c r="H21" i="7"/>
  <c r="F21" i="7"/>
  <c r="E21" i="7"/>
  <c r="H20" i="7"/>
  <c r="F20" i="7"/>
  <c r="E20" i="7"/>
  <c r="H19" i="7"/>
  <c r="F19" i="7"/>
  <c r="E19" i="7"/>
  <c r="E14" i="7"/>
  <c r="H28" i="6"/>
  <c r="F28" i="6"/>
  <c r="E28" i="6"/>
  <c r="H27" i="6"/>
  <c r="F27" i="6"/>
  <c r="E27" i="6"/>
  <c r="H26" i="6"/>
  <c r="F26" i="6"/>
  <c r="E26" i="6"/>
  <c r="H25" i="6"/>
  <c r="F25" i="6"/>
  <c r="E25" i="6"/>
  <c r="H24" i="6"/>
  <c r="F24" i="6"/>
  <c r="E24" i="6"/>
  <c r="H23" i="6"/>
  <c r="F23" i="6"/>
  <c r="E23" i="6"/>
  <c r="H22" i="6"/>
  <c r="F22" i="6"/>
  <c r="E22" i="6"/>
  <c r="H21" i="6"/>
  <c r="F21" i="6"/>
  <c r="E21" i="6"/>
  <c r="H20" i="6"/>
  <c r="F20" i="6"/>
  <c r="AH6" i="3" s="1"/>
  <c r="E20" i="6"/>
  <c r="H19" i="6"/>
  <c r="F19" i="6"/>
  <c r="E19" i="6"/>
  <c r="E14" i="6"/>
  <c r="E20" i="2"/>
  <c r="E21" i="2"/>
  <c r="E22" i="2"/>
  <c r="E23" i="2"/>
  <c r="E24" i="2"/>
  <c r="E25" i="2"/>
  <c r="E26" i="2"/>
  <c r="E27" i="2"/>
  <c r="E28" i="2"/>
  <c r="E19" i="2"/>
  <c r="E14" i="2"/>
  <c r="G35" i="24" l="1"/>
  <c r="E27" i="26"/>
  <c r="B34" i="26"/>
  <c r="AG35" i="3"/>
  <c r="AZ35" i="3" s="1"/>
  <c r="DZ35" i="3"/>
  <c r="DT35" i="3"/>
  <c r="DN35" i="3"/>
  <c r="DH35" i="3"/>
  <c r="AG33" i="3"/>
  <c r="AZ33" i="3" s="1"/>
  <c r="DZ33" i="3"/>
  <c r="DT33" i="3"/>
  <c r="DN33" i="3"/>
  <c r="DH33" i="3"/>
  <c r="AG31" i="3"/>
  <c r="AZ31" i="3" s="1"/>
  <c r="DZ31" i="3"/>
  <c r="DT31" i="3"/>
  <c r="DN31" i="3"/>
  <c r="DH31" i="3"/>
  <c r="AG29" i="3"/>
  <c r="AZ29" i="3" s="1"/>
  <c r="DZ29" i="3"/>
  <c r="DT29" i="3"/>
  <c r="DN29" i="3"/>
  <c r="DH29" i="3"/>
  <c r="AG27" i="3"/>
  <c r="AZ27" i="3" s="1"/>
  <c r="DZ27" i="3"/>
  <c r="DT27" i="3"/>
  <c r="DN27" i="3"/>
  <c r="DH27" i="3"/>
  <c r="AH25" i="3"/>
  <c r="DZ25" i="3"/>
  <c r="DT25" i="3"/>
  <c r="DN25" i="3"/>
  <c r="DH25" i="3"/>
  <c r="AH23" i="3"/>
  <c r="DZ23" i="3"/>
  <c r="DT23" i="3"/>
  <c r="DN23" i="3"/>
  <c r="DH23" i="3"/>
  <c r="AH21" i="3"/>
  <c r="DZ21" i="3"/>
  <c r="DT21" i="3"/>
  <c r="DH21" i="3"/>
  <c r="DN21" i="3"/>
  <c r="AH19" i="3"/>
  <c r="DZ19" i="3"/>
  <c r="DT19" i="3"/>
  <c r="DN19" i="3"/>
  <c r="DH19" i="3"/>
  <c r="DZ17" i="3"/>
  <c r="DT17" i="3"/>
  <c r="DH17" i="3"/>
  <c r="DN17" i="3"/>
  <c r="AG15" i="3"/>
  <c r="AZ15" i="3" s="1"/>
  <c r="DZ15" i="3"/>
  <c r="DT15" i="3"/>
  <c r="DN15" i="3"/>
  <c r="DH15" i="3"/>
  <c r="AI13" i="3"/>
  <c r="DZ13" i="3"/>
  <c r="DT13" i="3"/>
  <c r="DH13" i="3"/>
  <c r="DN13" i="3"/>
  <c r="DZ11" i="3"/>
  <c r="DT11" i="3"/>
  <c r="DN11" i="3"/>
  <c r="DH11" i="3"/>
  <c r="DZ9" i="3"/>
  <c r="DT9" i="3"/>
  <c r="DH9" i="3"/>
  <c r="DN9" i="3"/>
  <c r="DZ7" i="3"/>
  <c r="DT7" i="3"/>
  <c r="DN7" i="3"/>
  <c r="DH7" i="3"/>
  <c r="DZ5" i="3"/>
  <c r="DT5" i="3"/>
  <c r="DN5" i="3"/>
  <c r="DH5" i="3"/>
  <c r="DD51" i="3"/>
  <c r="DH51" i="3"/>
  <c r="G13" i="24"/>
  <c r="G32" i="24"/>
  <c r="G30" i="24"/>
  <c r="G28" i="24"/>
  <c r="G26" i="24"/>
  <c r="G24" i="24"/>
  <c r="G22" i="24"/>
  <c r="G20" i="24"/>
  <c r="G18" i="24"/>
  <c r="G16" i="24"/>
  <c r="G14" i="24"/>
  <c r="DZ4" i="3"/>
  <c r="DT4" i="3"/>
  <c r="DN4" i="3"/>
  <c r="DH4" i="3"/>
  <c r="DZ34" i="3"/>
  <c r="DT34" i="3"/>
  <c r="DN34" i="3"/>
  <c r="DH34" i="3"/>
  <c r="DZ32" i="3"/>
  <c r="DT32" i="3"/>
  <c r="DN32" i="3"/>
  <c r="DH32" i="3"/>
  <c r="DZ30" i="3"/>
  <c r="DT30" i="3"/>
  <c r="DN30" i="3"/>
  <c r="DH30" i="3"/>
  <c r="DZ28" i="3"/>
  <c r="DT28" i="3"/>
  <c r="DN28" i="3"/>
  <c r="DH28" i="3"/>
  <c r="AG26" i="3"/>
  <c r="AZ26" i="3" s="1"/>
  <c r="DZ26" i="3"/>
  <c r="DT26" i="3"/>
  <c r="DN26" i="3"/>
  <c r="DH26" i="3"/>
  <c r="DZ22" i="3"/>
  <c r="DT22" i="3"/>
  <c r="DN22" i="3"/>
  <c r="DH22" i="3"/>
  <c r="DZ20" i="3"/>
  <c r="DT20" i="3"/>
  <c r="DN20" i="3"/>
  <c r="DH20" i="3"/>
  <c r="DZ18" i="3"/>
  <c r="DT18" i="3"/>
  <c r="DN18" i="3"/>
  <c r="DH18" i="3"/>
  <c r="DZ16" i="3"/>
  <c r="DT16" i="3"/>
  <c r="DN16" i="3"/>
  <c r="DH16" i="3"/>
  <c r="DZ14" i="3"/>
  <c r="DT14" i="3"/>
  <c r="DN14" i="3"/>
  <c r="DH14" i="3"/>
  <c r="DZ12" i="3"/>
  <c r="DT12" i="3"/>
  <c r="DN12" i="3"/>
  <c r="DH12" i="3"/>
  <c r="DZ10" i="3"/>
  <c r="DT10" i="3"/>
  <c r="DN10" i="3"/>
  <c r="DH10" i="3"/>
  <c r="DZ8" i="3"/>
  <c r="DT8" i="3"/>
  <c r="DN8" i="3"/>
  <c r="DH8" i="3"/>
  <c r="DZ6" i="3"/>
  <c r="DT6" i="3"/>
  <c r="DN6" i="3"/>
  <c r="DH6" i="3"/>
  <c r="DG52" i="3"/>
  <c r="DK52" i="3"/>
  <c r="DI52" i="3"/>
  <c r="G44" i="24"/>
  <c r="S44" i="24" s="1"/>
  <c r="G42" i="24"/>
  <c r="S42" i="24" s="1"/>
  <c r="G40" i="24"/>
  <c r="S40" i="24" s="1"/>
  <c r="G38" i="24"/>
  <c r="S38" i="24" s="1"/>
  <c r="G36" i="24"/>
  <c r="S36" i="24" s="1"/>
  <c r="G34" i="24"/>
  <c r="G31" i="24"/>
  <c r="G29" i="24"/>
  <c r="G27" i="24"/>
  <c r="G25" i="24"/>
  <c r="G23" i="24"/>
  <c r="G21" i="24"/>
  <c r="G19" i="24"/>
  <c r="G17" i="24"/>
  <c r="G15" i="24"/>
  <c r="DZ24" i="3"/>
  <c r="DN24" i="3"/>
  <c r="DT24" i="3"/>
  <c r="DH24" i="3"/>
  <c r="B42" i="3"/>
  <c r="E82" i="24" s="1"/>
  <c r="B14" i="24"/>
  <c r="T44" i="24"/>
  <c r="T42" i="24"/>
  <c r="T40" i="24"/>
  <c r="T38" i="24"/>
  <c r="T36" i="24"/>
  <c r="U44" i="24"/>
  <c r="U42" i="24"/>
  <c r="U40" i="24"/>
  <c r="U38" i="24"/>
  <c r="U36" i="24"/>
  <c r="U14" i="24"/>
  <c r="T43" i="24"/>
  <c r="T41" i="24"/>
  <c r="T39" i="24"/>
  <c r="T37" i="24"/>
  <c r="U43" i="24"/>
  <c r="U41" i="24"/>
  <c r="U39" i="24"/>
  <c r="U37" i="24"/>
  <c r="U35" i="24"/>
  <c r="U32" i="24"/>
  <c r="R44" i="24"/>
  <c r="P44" i="24"/>
  <c r="N44" i="24"/>
  <c r="L44" i="24"/>
  <c r="J44" i="24"/>
  <c r="H44" i="24"/>
  <c r="Q43" i="24"/>
  <c r="O43" i="24"/>
  <c r="M43" i="24"/>
  <c r="K43" i="24"/>
  <c r="I43" i="24"/>
  <c r="R42" i="24"/>
  <c r="P42" i="24"/>
  <c r="N42" i="24"/>
  <c r="L42" i="24"/>
  <c r="J42" i="24"/>
  <c r="H42" i="24"/>
  <c r="Q41" i="24"/>
  <c r="O41" i="24"/>
  <c r="M41" i="24"/>
  <c r="K41" i="24"/>
  <c r="I41" i="24"/>
  <c r="R40" i="24"/>
  <c r="P40" i="24"/>
  <c r="N40" i="24"/>
  <c r="L40" i="24"/>
  <c r="J40" i="24"/>
  <c r="H40" i="24"/>
  <c r="Q39" i="24"/>
  <c r="O39" i="24"/>
  <c r="M39" i="24"/>
  <c r="K39" i="24"/>
  <c r="I39" i="24"/>
  <c r="R38" i="24"/>
  <c r="P38" i="24"/>
  <c r="N38" i="24"/>
  <c r="L38" i="24"/>
  <c r="J38" i="24"/>
  <c r="H38" i="24"/>
  <c r="Q37" i="24"/>
  <c r="O37" i="24"/>
  <c r="M37" i="24"/>
  <c r="K37" i="24"/>
  <c r="I37" i="24"/>
  <c r="R36" i="24"/>
  <c r="P36" i="24"/>
  <c r="N36" i="24"/>
  <c r="L36" i="24"/>
  <c r="J36" i="24"/>
  <c r="H36" i="24"/>
  <c r="S43" i="24"/>
  <c r="S41" i="24"/>
  <c r="S39" i="24"/>
  <c r="S37" i="24"/>
  <c r="Q44" i="24"/>
  <c r="O44" i="24"/>
  <c r="M44" i="24"/>
  <c r="K44" i="24"/>
  <c r="I44" i="24"/>
  <c r="R43" i="24"/>
  <c r="P43" i="24"/>
  <c r="N43" i="24"/>
  <c r="L43" i="24"/>
  <c r="J43" i="24"/>
  <c r="Q42" i="24"/>
  <c r="O42" i="24"/>
  <c r="M42" i="24"/>
  <c r="K42" i="24"/>
  <c r="I42" i="24"/>
  <c r="R41" i="24"/>
  <c r="P41" i="24"/>
  <c r="N41" i="24"/>
  <c r="L41" i="24"/>
  <c r="J41" i="24"/>
  <c r="Q40" i="24"/>
  <c r="O40" i="24"/>
  <c r="M40" i="24"/>
  <c r="K40" i="24"/>
  <c r="I40" i="24"/>
  <c r="R39" i="24"/>
  <c r="P39" i="24"/>
  <c r="N39" i="24"/>
  <c r="L39" i="24"/>
  <c r="J39" i="24"/>
  <c r="Q38" i="24"/>
  <c r="O38" i="24"/>
  <c r="M38" i="24"/>
  <c r="K38" i="24"/>
  <c r="I38" i="24"/>
  <c r="R37" i="24"/>
  <c r="P37" i="24"/>
  <c r="N37" i="24"/>
  <c r="L37" i="24"/>
  <c r="J37" i="24"/>
  <c r="Q36" i="24"/>
  <c r="O36" i="24"/>
  <c r="M36" i="24"/>
  <c r="K36" i="24"/>
  <c r="I36" i="24"/>
  <c r="DD4" i="3"/>
  <c r="DB4" i="3"/>
  <c r="CZ4" i="3"/>
  <c r="CX4" i="3"/>
  <c r="CV4" i="3"/>
  <c r="CT4" i="3"/>
  <c r="CR4" i="3"/>
  <c r="CP4" i="3"/>
  <c r="CN4" i="3"/>
  <c r="DE4" i="3"/>
  <c r="DC4" i="3"/>
  <c r="DA4" i="3"/>
  <c r="CY4" i="3"/>
  <c r="CW4" i="3"/>
  <c r="CU4" i="3"/>
  <c r="CS4" i="3"/>
  <c r="CQ4" i="3"/>
  <c r="CO4" i="3"/>
  <c r="CM4" i="3"/>
  <c r="G34" i="3"/>
  <c r="C44" i="5" s="1"/>
  <c r="AD34" i="3"/>
  <c r="Z34" i="3"/>
  <c r="AB34" i="3"/>
  <c r="X34" i="3"/>
  <c r="V34" i="3"/>
  <c r="BS34" i="3"/>
  <c r="BU34" i="3"/>
  <c r="BW34" i="3"/>
  <c r="BY34" i="3"/>
  <c r="CA34" i="3"/>
  <c r="CC34" i="3"/>
  <c r="CE34" i="3"/>
  <c r="CG34" i="3"/>
  <c r="CI34" i="3"/>
  <c r="CK34" i="3"/>
  <c r="AF34" i="3"/>
  <c r="AA34" i="3"/>
  <c r="AC34" i="3"/>
  <c r="Y34" i="3"/>
  <c r="W34" i="3"/>
  <c r="U34" i="3"/>
  <c r="BT34" i="3"/>
  <c r="BV34" i="3"/>
  <c r="BX34" i="3"/>
  <c r="BZ34" i="3"/>
  <c r="CB34" i="3"/>
  <c r="CD34" i="3"/>
  <c r="CF34" i="3"/>
  <c r="CH34" i="3"/>
  <c r="CJ34" i="3"/>
  <c r="CL34" i="3"/>
  <c r="DP34" i="3" s="1"/>
  <c r="CN34" i="3"/>
  <c r="CP34" i="3"/>
  <c r="CR34" i="3"/>
  <c r="CT34" i="3"/>
  <c r="CV34" i="3"/>
  <c r="CX34" i="3"/>
  <c r="CZ34" i="3"/>
  <c r="DB34" i="3"/>
  <c r="DD34" i="3"/>
  <c r="CM34" i="3"/>
  <c r="CO34" i="3"/>
  <c r="CQ34" i="3"/>
  <c r="CS34" i="3"/>
  <c r="CU34" i="3"/>
  <c r="CW34" i="3"/>
  <c r="CY34" i="3"/>
  <c r="DA34" i="3"/>
  <c r="DC34" i="3"/>
  <c r="DE34" i="3"/>
  <c r="J34" i="3"/>
  <c r="G32" i="3"/>
  <c r="C42" i="5" s="1"/>
  <c r="AD32" i="3"/>
  <c r="Z32" i="3"/>
  <c r="AB32" i="3"/>
  <c r="X32" i="3"/>
  <c r="V32" i="3"/>
  <c r="BS32" i="3"/>
  <c r="BU32" i="3"/>
  <c r="BW32" i="3"/>
  <c r="BY32" i="3"/>
  <c r="CA32" i="3"/>
  <c r="CC32" i="3"/>
  <c r="CE32" i="3"/>
  <c r="CG32" i="3"/>
  <c r="CI32" i="3"/>
  <c r="CK32" i="3"/>
  <c r="AF32" i="3"/>
  <c r="AA32" i="3"/>
  <c r="AC32" i="3"/>
  <c r="Y32" i="3"/>
  <c r="W32" i="3"/>
  <c r="U32" i="3"/>
  <c r="BT32" i="3"/>
  <c r="BV32" i="3"/>
  <c r="BX32" i="3"/>
  <c r="BZ32" i="3"/>
  <c r="CB32" i="3"/>
  <c r="CD32" i="3"/>
  <c r="CF32" i="3"/>
  <c r="CH32" i="3"/>
  <c r="CJ32" i="3"/>
  <c r="CL32" i="3"/>
  <c r="DP32" i="3" s="1"/>
  <c r="CN32" i="3"/>
  <c r="CP32" i="3"/>
  <c r="CR32" i="3"/>
  <c r="CT32" i="3"/>
  <c r="CV32" i="3"/>
  <c r="CX32" i="3"/>
  <c r="CZ32" i="3"/>
  <c r="DB32" i="3"/>
  <c r="DD32" i="3"/>
  <c r="CM32" i="3"/>
  <c r="CO32" i="3"/>
  <c r="CQ32" i="3"/>
  <c r="CS32" i="3"/>
  <c r="CU32" i="3"/>
  <c r="CW32" i="3"/>
  <c r="CY32" i="3"/>
  <c r="DA32" i="3"/>
  <c r="DC32" i="3"/>
  <c r="DE32" i="3"/>
  <c r="J32" i="3"/>
  <c r="G30" i="3"/>
  <c r="C40" i="5" s="1"/>
  <c r="AD30" i="3"/>
  <c r="Z30" i="3"/>
  <c r="AB30" i="3"/>
  <c r="X30" i="3"/>
  <c r="V30" i="3"/>
  <c r="BS30" i="3"/>
  <c r="BU30" i="3"/>
  <c r="BW30" i="3"/>
  <c r="BY30" i="3"/>
  <c r="CA30" i="3"/>
  <c r="CC30" i="3"/>
  <c r="CE30" i="3"/>
  <c r="CG30" i="3"/>
  <c r="CI30" i="3"/>
  <c r="CK30" i="3"/>
  <c r="AF30" i="3"/>
  <c r="AA30" i="3"/>
  <c r="AC30" i="3"/>
  <c r="Y30" i="3"/>
  <c r="W30" i="3"/>
  <c r="U30" i="3"/>
  <c r="BT30" i="3"/>
  <c r="BV30" i="3"/>
  <c r="BX30" i="3"/>
  <c r="BZ30" i="3"/>
  <c r="CB30" i="3"/>
  <c r="CD30" i="3"/>
  <c r="CF30" i="3"/>
  <c r="CH30" i="3"/>
  <c r="CJ30" i="3"/>
  <c r="CL30" i="3"/>
  <c r="DP30" i="3" s="1"/>
  <c r="CN30" i="3"/>
  <c r="CP30" i="3"/>
  <c r="CR30" i="3"/>
  <c r="CT30" i="3"/>
  <c r="CV30" i="3"/>
  <c r="CX30" i="3"/>
  <c r="CZ30" i="3"/>
  <c r="DB30" i="3"/>
  <c r="DD30" i="3"/>
  <c r="CM30" i="3"/>
  <c r="CO30" i="3"/>
  <c r="CQ30" i="3"/>
  <c r="CS30" i="3"/>
  <c r="CU30" i="3"/>
  <c r="CW30" i="3"/>
  <c r="CY30" i="3"/>
  <c r="DA30" i="3"/>
  <c r="DC30" i="3"/>
  <c r="DE30" i="3"/>
  <c r="J30" i="3"/>
  <c r="G28" i="3"/>
  <c r="C38" i="5" s="1"/>
  <c r="AD28" i="3"/>
  <c r="Z28" i="3"/>
  <c r="AB28" i="3"/>
  <c r="X28" i="3"/>
  <c r="V28" i="3"/>
  <c r="BS28" i="3"/>
  <c r="BU28" i="3"/>
  <c r="BW28" i="3"/>
  <c r="BY28" i="3"/>
  <c r="CA28" i="3"/>
  <c r="CC28" i="3"/>
  <c r="CE28" i="3"/>
  <c r="CG28" i="3"/>
  <c r="CI28" i="3"/>
  <c r="CK28" i="3"/>
  <c r="AF28" i="3"/>
  <c r="AA28" i="3"/>
  <c r="AC28" i="3"/>
  <c r="Y28" i="3"/>
  <c r="W28" i="3"/>
  <c r="U28" i="3"/>
  <c r="BT28" i="3"/>
  <c r="BV28" i="3"/>
  <c r="BX28" i="3"/>
  <c r="BZ28" i="3"/>
  <c r="CB28" i="3"/>
  <c r="CD28" i="3"/>
  <c r="CF28" i="3"/>
  <c r="CH28" i="3"/>
  <c r="CJ28" i="3"/>
  <c r="CL28" i="3"/>
  <c r="DP28" i="3" s="1"/>
  <c r="CN28" i="3"/>
  <c r="CP28" i="3"/>
  <c r="CR28" i="3"/>
  <c r="CT28" i="3"/>
  <c r="CV28" i="3"/>
  <c r="CX28" i="3"/>
  <c r="CZ28" i="3"/>
  <c r="DB28" i="3"/>
  <c r="DD28" i="3"/>
  <c r="CM28" i="3"/>
  <c r="CO28" i="3"/>
  <c r="CQ28" i="3"/>
  <c r="CS28" i="3"/>
  <c r="CU28" i="3"/>
  <c r="CW28" i="3"/>
  <c r="CY28" i="3"/>
  <c r="DA28" i="3"/>
  <c r="DC28" i="3"/>
  <c r="DE28" i="3"/>
  <c r="J28" i="3"/>
  <c r="CM24" i="3"/>
  <c r="CO24" i="3"/>
  <c r="CQ24" i="3"/>
  <c r="CS24" i="3"/>
  <c r="CU24" i="3"/>
  <c r="CW24" i="3"/>
  <c r="CY24" i="3"/>
  <c r="DA24" i="3"/>
  <c r="DC24" i="3"/>
  <c r="DE24" i="3"/>
  <c r="CN24" i="3"/>
  <c r="CP24" i="3"/>
  <c r="CR24" i="3"/>
  <c r="CT24" i="3"/>
  <c r="CV24" i="3"/>
  <c r="CX24" i="3"/>
  <c r="CZ24" i="3"/>
  <c r="DB24" i="3"/>
  <c r="DD24" i="3"/>
  <c r="CM22" i="3"/>
  <c r="CO22" i="3"/>
  <c r="CQ22" i="3"/>
  <c r="CS22" i="3"/>
  <c r="CU22" i="3"/>
  <c r="CW22" i="3"/>
  <c r="CY22" i="3"/>
  <c r="DA22" i="3"/>
  <c r="DC22" i="3"/>
  <c r="DE22" i="3"/>
  <c r="CN22" i="3"/>
  <c r="CP22" i="3"/>
  <c r="CR22" i="3"/>
  <c r="CT22" i="3"/>
  <c r="CV22" i="3"/>
  <c r="CX22" i="3"/>
  <c r="CZ22" i="3"/>
  <c r="DB22" i="3"/>
  <c r="DD22" i="3"/>
  <c r="CM20" i="3"/>
  <c r="CO20" i="3"/>
  <c r="CQ20" i="3"/>
  <c r="CS20" i="3"/>
  <c r="CU20" i="3"/>
  <c r="CW20" i="3"/>
  <c r="CY20" i="3"/>
  <c r="DA20" i="3"/>
  <c r="DC20" i="3"/>
  <c r="DE20" i="3"/>
  <c r="CN20" i="3"/>
  <c r="CP20" i="3"/>
  <c r="CR20" i="3"/>
  <c r="CT20" i="3"/>
  <c r="CV20" i="3"/>
  <c r="CX20" i="3"/>
  <c r="CZ20" i="3"/>
  <c r="DB20" i="3"/>
  <c r="DD20" i="3"/>
  <c r="CM18" i="3"/>
  <c r="CO18" i="3"/>
  <c r="CQ18" i="3"/>
  <c r="CS18" i="3"/>
  <c r="CU18" i="3"/>
  <c r="CW18" i="3"/>
  <c r="CY18" i="3"/>
  <c r="DA18" i="3"/>
  <c r="DC18" i="3"/>
  <c r="DE18" i="3"/>
  <c r="CN18" i="3"/>
  <c r="CP18" i="3"/>
  <c r="CR18" i="3"/>
  <c r="CT18" i="3"/>
  <c r="CV18" i="3"/>
  <c r="CX18" i="3"/>
  <c r="CZ18" i="3"/>
  <c r="DB18" i="3"/>
  <c r="DD18" i="3"/>
  <c r="CN16" i="3"/>
  <c r="CP16" i="3"/>
  <c r="CR16" i="3"/>
  <c r="CT16" i="3"/>
  <c r="CV16" i="3"/>
  <c r="CX16" i="3"/>
  <c r="CZ16" i="3"/>
  <c r="DB16" i="3"/>
  <c r="DD16" i="3"/>
  <c r="CM16" i="3"/>
  <c r="CO16" i="3"/>
  <c r="CQ16" i="3"/>
  <c r="CS16" i="3"/>
  <c r="CU16" i="3"/>
  <c r="CW16" i="3"/>
  <c r="CY16" i="3"/>
  <c r="DA16" i="3"/>
  <c r="DC16" i="3"/>
  <c r="DE16" i="3"/>
  <c r="CN14" i="3"/>
  <c r="CP14" i="3"/>
  <c r="CR14" i="3"/>
  <c r="CT14" i="3"/>
  <c r="CV14" i="3"/>
  <c r="CX14" i="3"/>
  <c r="CZ14" i="3"/>
  <c r="DB14" i="3"/>
  <c r="DD14" i="3"/>
  <c r="CM14" i="3"/>
  <c r="CO14" i="3"/>
  <c r="CQ14" i="3"/>
  <c r="CS14" i="3"/>
  <c r="CU14" i="3"/>
  <c r="CW14" i="3"/>
  <c r="CY14" i="3"/>
  <c r="DA14" i="3"/>
  <c r="DC14" i="3"/>
  <c r="DE14" i="3"/>
  <c r="CN12" i="3"/>
  <c r="CP12" i="3"/>
  <c r="CR12" i="3"/>
  <c r="CT12" i="3"/>
  <c r="CV12" i="3"/>
  <c r="CX12" i="3"/>
  <c r="CZ12" i="3"/>
  <c r="DB12" i="3"/>
  <c r="DD12" i="3"/>
  <c r="AH12" i="3"/>
  <c r="AJ12" i="3"/>
  <c r="AL12" i="3"/>
  <c r="AN12" i="3"/>
  <c r="AP12" i="3"/>
  <c r="AR12" i="3"/>
  <c r="AT12" i="3"/>
  <c r="AV12" i="3"/>
  <c r="AX12" i="3"/>
  <c r="CM12" i="3"/>
  <c r="CO12" i="3"/>
  <c r="CQ12" i="3"/>
  <c r="CS12" i="3"/>
  <c r="CU12" i="3"/>
  <c r="CW12" i="3"/>
  <c r="CY12" i="3"/>
  <c r="DA12" i="3"/>
  <c r="DC12" i="3"/>
  <c r="DE12" i="3"/>
  <c r="AG12" i="3"/>
  <c r="AZ12" i="3" s="1"/>
  <c r="AI12" i="3"/>
  <c r="AI44" i="3" s="1"/>
  <c r="AK12" i="3"/>
  <c r="AM12" i="3"/>
  <c r="AO12" i="3"/>
  <c r="AQ12" i="3"/>
  <c r="AS12" i="3"/>
  <c r="AU12" i="3"/>
  <c r="AW12" i="3"/>
  <c r="AY12" i="3"/>
  <c r="CN10" i="3"/>
  <c r="CP10" i="3"/>
  <c r="CR10" i="3"/>
  <c r="CT10" i="3"/>
  <c r="CV10" i="3"/>
  <c r="CX10" i="3"/>
  <c r="CZ10" i="3"/>
  <c r="DB10" i="3"/>
  <c r="DD10" i="3"/>
  <c r="AH10" i="3"/>
  <c r="AJ10" i="3"/>
  <c r="AL10" i="3"/>
  <c r="AN10" i="3"/>
  <c r="AP10" i="3"/>
  <c r="AR10" i="3"/>
  <c r="AT10" i="3"/>
  <c r="AV10" i="3"/>
  <c r="AX10" i="3"/>
  <c r="CM10" i="3"/>
  <c r="CO10" i="3"/>
  <c r="CQ10" i="3"/>
  <c r="CS10" i="3"/>
  <c r="CU10" i="3"/>
  <c r="CW10" i="3"/>
  <c r="CY10" i="3"/>
  <c r="DA10" i="3"/>
  <c r="DC10" i="3"/>
  <c r="DE10" i="3"/>
  <c r="AI10" i="3"/>
  <c r="AK10" i="3"/>
  <c r="AM10" i="3"/>
  <c r="AO10" i="3"/>
  <c r="AQ10" i="3"/>
  <c r="AS10" i="3"/>
  <c r="AU10" i="3"/>
  <c r="AW10" i="3"/>
  <c r="AY10" i="3"/>
  <c r="CN8" i="3"/>
  <c r="CP8" i="3"/>
  <c r="CR8" i="3"/>
  <c r="CT8" i="3"/>
  <c r="CV8" i="3"/>
  <c r="CX8" i="3"/>
  <c r="CZ8" i="3"/>
  <c r="DB8" i="3"/>
  <c r="DD8" i="3"/>
  <c r="AH8" i="3"/>
  <c r="AJ8" i="3"/>
  <c r="AL8" i="3"/>
  <c r="AN8" i="3"/>
  <c r="AP8" i="3"/>
  <c r="AR8" i="3"/>
  <c r="AT8" i="3"/>
  <c r="AV8" i="3"/>
  <c r="AX8" i="3"/>
  <c r="CM8" i="3"/>
  <c r="CO8" i="3"/>
  <c r="CQ8" i="3"/>
  <c r="CS8" i="3"/>
  <c r="CU8" i="3"/>
  <c r="CW8" i="3"/>
  <c r="CY8" i="3"/>
  <c r="DA8" i="3"/>
  <c r="DC8" i="3"/>
  <c r="DE8" i="3"/>
  <c r="AI8" i="3"/>
  <c r="AK8" i="3"/>
  <c r="AM8" i="3"/>
  <c r="AO8" i="3"/>
  <c r="AQ8" i="3"/>
  <c r="AS8" i="3"/>
  <c r="AU8" i="3"/>
  <c r="AW8" i="3"/>
  <c r="AY8" i="3"/>
  <c r="CN6" i="3"/>
  <c r="CP6" i="3"/>
  <c r="CR6" i="3"/>
  <c r="CT6" i="3"/>
  <c r="CV6" i="3"/>
  <c r="CX6" i="3"/>
  <c r="CZ6" i="3"/>
  <c r="DB6" i="3"/>
  <c r="DD6" i="3"/>
  <c r="AI6" i="3"/>
  <c r="AK6" i="3"/>
  <c r="AM6" i="3"/>
  <c r="AO6" i="3"/>
  <c r="AQ6" i="3"/>
  <c r="AS6" i="3"/>
  <c r="AU6" i="3"/>
  <c r="AW6" i="3"/>
  <c r="AY6" i="3"/>
  <c r="CM6" i="3"/>
  <c r="CO6" i="3"/>
  <c r="CQ6" i="3"/>
  <c r="CS6" i="3"/>
  <c r="CU6" i="3"/>
  <c r="CW6" i="3"/>
  <c r="CY6" i="3"/>
  <c r="DA6" i="3"/>
  <c r="DC6" i="3"/>
  <c r="DE6" i="3"/>
  <c r="AJ6" i="3"/>
  <c r="AL6" i="3"/>
  <c r="AN6" i="3"/>
  <c r="AP6" i="3"/>
  <c r="AR6" i="3"/>
  <c r="AT6" i="3"/>
  <c r="AV6" i="3"/>
  <c r="AX6" i="3"/>
  <c r="AH4" i="3"/>
  <c r="AJ4" i="3"/>
  <c r="AL4" i="3"/>
  <c r="AN4" i="3"/>
  <c r="P60" i="24" s="1"/>
  <c r="AP4" i="3"/>
  <c r="R60" i="24" s="1"/>
  <c r="AR4" i="3"/>
  <c r="T60" i="24" s="1"/>
  <c r="AT4" i="3"/>
  <c r="V60" i="24" s="1"/>
  <c r="AV4" i="3"/>
  <c r="X60" i="24" s="1"/>
  <c r="AX4" i="3"/>
  <c r="Z60" i="24" s="1"/>
  <c r="AY35" i="3"/>
  <c r="AW35" i="3"/>
  <c r="AU35" i="3"/>
  <c r="AS35" i="3"/>
  <c r="AQ35" i="3"/>
  <c r="AO35" i="3"/>
  <c r="AM35" i="3"/>
  <c r="AK35" i="3"/>
  <c r="AI35" i="3"/>
  <c r="AX34" i="3"/>
  <c r="AV34" i="3"/>
  <c r="AT34" i="3"/>
  <c r="AR34" i="3"/>
  <c r="AP34" i="3"/>
  <c r="AN34" i="3"/>
  <c r="AL34" i="3"/>
  <c r="AJ34" i="3"/>
  <c r="AH34" i="3"/>
  <c r="AY33" i="3"/>
  <c r="AW33" i="3"/>
  <c r="AU33" i="3"/>
  <c r="AS33" i="3"/>
  <c r="AQ33" i="3"/>
  <c r="AO33" i="3"/>
  <c r="AM33" i="3"/>
  <c r="AK33" i="3"/>
  <c r="AI33" i="3"/>
  <c r="AX32" i="3"/>
  <c r="AV32" i="3"/>
  <c r="AT32" i="3"/>
  <c r="AR32" i="3"/>
  <c r="AP32" i="3"/>
  <c r="AN32" i="3"/>
  <c r="AL32" i="3"/>
  <c r="AJ32" i="3"/>
  <c r="AH32" i="3"/>
  <c r="AY31" i="3"/>
  <c r="AW31" i="3"/>
  <c r="AU31" i="3"/>
  <c r="AS31" i="3"/>
  <c r="AQ31" i="3"/>
  <c r="AO31" i="3"/>
  <c r="AM31" i="3"/>
  <c r="AK31" i="3"/>
  <c r="AI31" i="3"/>
  <c r="AX30" i="3"/>
  <c r="AV30" i="3"/>
  <c r="AT30" i="3"/>
  <c r="AR30" i="3"/>
  <c r="AP30" i="3"/>
  <c r="AN30" i="3"/>
  <c r="AL30" i="3"/>
  <c r="AJ30" i="3"/>
  <c r="AH30" i="3"/>
  <c r="AY29" i="3"/>
  <c r="AW29" i="3"/>
  <c r="AU29" i="3"/>
  <c r="AS29" i="3"/>
  <c r="AQ29" i="3"/>
  <c r="AO29" i="3"/>
  <c r="AM29" i="3"/>
  <c r="AK29" i="3"/>
  <c r="AI29" i="3"/>
  <c r="AX28" i="3"/>
  <c r="AV28" i="3"/>
  <c r="AT28" i="3"/>
  <c r="AR28" i="3"/>
  <c r="AP28" i="3"/>
  <c r="AN28" i="3"/>
  <c r="AL28" i="3"/>
  <c r="AJ28" i="3"/>
  <c r="AH28" i="3"/>
  <c r="AY27" i="3"/>
  <c r="AW27" i="3"/>
  <c r="AU27" i="3"/>
  <c r="AS27" i="3"/>
  <c r="AQ27" i="3"/>
  <c r="AO27" i="3"/>
  <c r="AM27" i="3"/>
  <c r="AK27" i="3"/>
  <c r="AI27" i="3"/>
  <c r="AX25" i="3"/>
  <c r="AV25" i="3"/>
  <c r="AT25" i="3"/>
  <c r="AR25" i="3"/>
  <c r="AP25" i="3"/>
  <c r="AN25" i="3"/>
  <c r="AL25" i="3"/>
  <c r="AJ25" i="3"/>
  <c r="AY24" i="3"/>
  <c r="AW24" i="3"/>
  <c r="AU24" i="3"/>
  <c r="AS24" i="3"/>
  <c r="AQ24" i="3"/>
  <c r="AO24" i="3"/>
  <c r="AM24" i="3"/>
  <c r="AK24" i="3"/>
  <c r="AI24" i="3"/>
  <c r="AG24" i="3"/>
  <c r="AX23" i="3"/>
  <c r="AV23" i="3"/>
  <c r="AT23" i="3"/>
  <c r="AR23" i="3"/>
  <c r="AP23" i="3"/>
  <c r="AN23" i="3"/>
  <c r="AL23" i="3"/>
  <c r="AJ23" i="3"/>
  <c r="AY22" i="3"/>
  <c r="AW22" i="3"/>
  <c r="AU22" i="3"/>
  <c r="AS22" i="3"/>
  <c r="AQ22" i="3"/>
  <c r="AO22" i="3"/>
  <c r="AM22" i="3"/>
  <c r="AK22" i="3"/>
  <c r="AI22" i="3"/>
  <c r="AG22" i="3"/>
  <c r="AZ22" i="3" s="1"/>
  <c r="AX21" i="3"/>
  <c r="AV21" i="3"/>
  <c r="AT21" i="3"/>
  <c r="AR21" i="3"/>
  <c r="AP21" i="3"/>
  <c r="AN21" i="3"/>
  <c r="AL21" i="3"/>
  <c r="AJ21" i="3"/>
  <c r="AY20" i="3"/>
  <c r="AW20" i="3"/>
  <c r="AU20" i="3"/>
  <c r="AS20" i="3"/>
  <c r="AQ20" i="3"/>
  <c r="AO20" i="3"/>
  <c r="AM20" i="3"/>
  <c r="AK20" i="3"/>
  <c r="AI20" i="3"/>
  <c r="AG20" i="3"/>
  <c r="AX19" i="3"/>
  <c r="AV19" i="3"/>
  <c r="AT19" i="3"/>
  <c r="AR19" i="3"/>
  <c r="AP19" i="3"/>
  <c r="AN19" i="3"/>
  <c r="AL19" i="3"/>
  <c r="AJ19" i="3"/>
  <c r="AY18" i="3"/>
  <c r="AW18" i="3"/>
  <c r="AU18" i="3"/>
  <c r="AS18" i="3"/>
  <c r="AQ18" i="3"/>
  <c r="AO18" i="3"/>
  <c r="AM18" i="3"/>
  <c r="AK18" i="3"/>
  <c r="AI18" i="3"/>
  <c r="AG18" i="3"/>
  <c r="AZ18" i="3" s="1"/>
  <c r="AX16" i="3"/>
  <c r="AV16" i="3"/>
  <c r="AT16" i="3"/>
  <c r="AR16" i="3"/>
  <c r="AP16" i="3"/>
  <c r="AN16" i="3"/>
  <c r="AL16" i="3"/>
  <c r="AJ16" i="3"/>
  <c r="AH16" i="3"/>
  <c r="AY15" i="3"/>
  <c r="AW15" i="3"/>
  <c r="AU15" i="3"/>
  <c r="AS15" i="3"/>
  <c r="AQ15" i="3"/>
  <c r="AO15" i="3"/>
  <c r="AM15" i="3"/>
  <c r="AK15" i="3"/>
  <c r="AI15" i="3"/>
  <c r="AX14" i="3"/>
  <c r="AV14" i="3"/>
  <c r="AT14" i="3"/>
  <c r="AR14" i="3"/>
  <c r="AP14" i="3"/>
  <c r="AN14" i="3"/>
  <c r="AL14" i="3"/>
  <c r="AJ14" i="3"/>
  <c r="AH14" i="3"/>
  <c r="AY13" i="3"/>
  <c r="AW13" i="3"/>
  <c r="AU13" i="3"/>
  <c r="AS13" i="3"/>
  <c r="AQ13" i="3"/>
  <c r="AO13" i="3"/>
  <c r="AM13" i="3"/>
  <c r="AF35" i="3"/>
  <c r="Z35" i="3"/>
  <c r="AB35" i="3"/>
  <c r="Y35" i="3"/>
  <c r="W35" i="3"/>
  <c r="U35" i="3"/>
  <c r="BT35" i="3"/>
  <c r="BV35" i="3"/>
  <c r="BX35" i="3"/>
  <c r="BZ35" i="3"/>
  <c r="CB35" i="3"/>
  <c r="CD35" i="3"/>
  <c r="CF35" i="3"/>
  <c r="CH35" i="3"/>
  <c r="CJ35" i="3"/>
  <c r="G35" i="3"/>
  <c r="C45" i="5" s="1"/>
  <c r="AD35" i="3"/>
  <c r="AA35" i="3"/>
  <c r="AC35" i="3"/>
  <c r="X35" i="3"/>
  <c r="V35" i="3"/>
  <c r="BS35" i="3"/>
  <c r="BU35" i="3"/>
  <c r="BW35" i="3"/>
  <c r="BY35" i="3"/>
  <c r="CA35" i="3"/>
  <c r="CC35" i="3"/>
  <c r="CE35" i="3"/>
  <c r="CG35" i="3"/>
  <c r="CI35" i="3"/>
  <c r="CK35" i="3"/>
  <c r="CM35" i="3"/>
  <c r="CO35" i="3"/>
  <c r="CQ35" i="3"/>
  <c r="CS35" i="3"/>
  <c r="CU35" i="3"/>
  <c r="CW35" i="3"/>
  <c r="CY35" i="3"/>
  <c r="DA35" i="3"/>
  <c r="DC35" i="3"/>
  <c r="DE35" i="3"/>
  <c r="J35" i="3"/>
  <c r="CL35" i="3"/>
  <c r="DP35" i="3" s="1"/>
  <c r="CN35" i="3"/>
  <c r="CP35" i="3"/>
  <c r="CR35" i="3"/>
  <c r="CT35" i="3"/>
  <c r="CV35" i="3"/>
  <c r="CX35" i="3"/>
  <c r="CZ35" i="3"/>
  <c r="DB35" i="3"/>
  <c r="DD35" i="3"/>
  <c r="AF33" i="3"/>
  <c r="Z33" i="3"/>
  <c r="AB33" i="3"/>
  <c r="Y33" i="3"/>
  <c r="W33" i="3"/>
  <c r="U33" i="3"/>
  <c r="BT33" i="3"/>
  <c r="BV33" i="3"/>
  <c r="BX33" i="3"/>
  <c r="BZ33" i="3"/>
  <c r="CB33" i="3"/>
  <c r="CD33" i="3"/>
  <c r="CF33" i="3"/>
  <c r="CH33" i="3"/>
  <c r="CJ33" i="3"/>
  <c r="G33" i="3"/>
  <c r="C43" i="5" s="1"/>
  <c r="AD33" i="3"/>
  <c r="AA33" i="3"/>
  <c r="AC33" i="3"/>
  <c r="X33" i="3"/>
  <c r="V33" i="3"/>
  <c r="BS33" i="3"/>
  <c r="BU33" i="3"/>
  <c r="BW33" i="3"/>
  <c r="BY33" i="3"/>
  <c r="CA33" i="3"/>
  <c r="CC33" i="3"/>
  <c r="CE33" i="3"/>
  <c r="CG33" i="3"/>
  <c r="CI33" i="3"/>
  <c r="CK33" i="3"/>
  <c r="CM33" i="3"/>
  <c r="CO33" i="3"/>
  <c r="CQ33" i="3"/>
  <c r="CS33" i="3"/>
  <c r="CU33" i="3"/>
  <c r="CW33" i="3"/>
  <c r="CY33" i="3"/>
  <c r="DA33" i="3"/>
  <c r="DC33" i="3"/>
  <c r="DE33" i="3"/>
  <c r="J33" i="3"/>
  <c r="CL33" i="3"/>
  <c r="DP33" i="3" s="1"/>
  <c r="CN33" i="3"/>
  <c r="CP33" i="3"/>
  <c r="CR33" i="3"/>
  <c r="CT33" i="3"/>
  <c r="CV33" i="3"/>
  <c r="CX33" i="3"/>
  <c r="CZ33" i="3"/>
  <c r="DB33" i="3"/>
  <c r="DD33" i="3"/>
  <c r="AF31" i="3"/>
  <c r="Z31" i="3"/>
  <c r="AB31" i="3"/>
  <c r="Y31" i="3"/>
  <c r="W31" i="3"/>
  <c r="U31" i="3"/>
  <c r="BT31" i="3"/>
  <c r="BV31" i="3"/>
  <c r="BX31" i="3"/>
  <c r="BZ31" i="3"/>
  <c r="CB31" i="3"/>
  <c r="CD31" i="3"/>
  <c r="CF31" i="3"/>
  <c r="CH31" i="3"/>
  <c r="CJ31" i="3"/>
  <c r="G31" i="3"/>
  <c r="C41" i="5" s="1"/>
  <c r="AD31" i="3"/>
  <c r="AA31" i="3"/>
  <c r="AC31" i="3"/>
  <c r="X31" i="3"/>
  <c r="V31" i="3"/>
  <c r="BS31" i="3"/>
  <c r="BU31" i="3"/>
  <c r="BW31" i="3"/>
  <c r="BY31" i="3"/>
  <c r="CA31" i="3"/>
  <c r="CC31" i="3"/>
  <c r="CE31" i="3"/>
  <c r="CG31" i="3"/>
  <c r="CI31" i="3"/>
  <c r="CK31" i="3"/>
  <c r="CM31" i="3"/>
  <c r="CO31" i="3"/>
  <c r="CQ31" i="3"/>
  <c r="CS31" i="3"/>
  <c r="CU31" i="3"/>
  <c r="CW31" i="3"/>
  <c r="CY31" i="3"/>
  <c r="DA31" i="3"/>
  <c r="DC31" i="3"/>
  <c r="DE31" i="3"/>
  <c r="J31" i="3"/>
  <c r="CL31" i="3"/>
  <c r="DP31" i="3" s="1"/>
  <c r="CN31" i="3"/>
  <c r="CP31" i="3"/>
  <c r="CR31" i="3"/>
  <c r="CT31" i="3"/>
  <c r="CV31" i="3"/>
  <c r="CX31" i="3"/>
  <c r="CZ31" i="3"/>
  <c r="DB31" i="3"/>
  <c r="DD31" i="3"/>
  <c r="AF29" i="3"/>
  <c r="Z29" i="3"/>
  <c r="AB29" i="3"/>
  <c r="Y29" i="3"/>
  <c r="W29" i="3"/>
  <c r="U29" i="3"/>
  <c r="BT29" i="3"/>
  <c r="BV29" i="3"/>
  <c r="BX29" i="3"/>
  <c r="BZ29" i="3"/>
  <c r="CB29" i="3"/>
  <c r="CD29" i="3"/>
  <c r="CF29" i="3"/>
  <c r="CH29" i="3"/>
  <c r="CJ29" i="3"/>
  <c r="G29" i="3"/>
  <c r="C39" i="5" s="1"/>
  <c r="AD29" i="3"/>
  <c r="AA29" i="3"/>
  <c r="AC29" i="3"/>
  <c r="X29" i="3"/>
  <c r="V29" i="3"/>
  <c r="BS29" i="3"/>
  <c r="BU29" i="3"/>
  <c r="BW29" i="3"/>
  <c r="BY29" i="3"/>
  <c r="CA29" i="3"/>
  <c r="CC29" i="3"/>
  <c r="CE29" i="3"/>
  <c r="CG29" i="3"/>
  <c r="CI29" i="3"/>
  <c r="CK29" i="3"/>
  <c r="CM29" i="3"/>
  <c r="CO29" i="3"/>
  <c r="CQ29" i="3"/>
  <c r="CS29" i="3"/>
  <c r="CU29" i="3"/>
  <c r="CW29" i="3"/>
  <c r="CY29" i="3"/>
  <c r="DA29" i="3"/>
  <c r="DC29" i="3"/>
  <c r="DE29" i="3"/>
  <c r="J29" i="3"/>
  <c r="CL29" i="3"/>
  <c r="DP29" i="3" s="1"/>
  <c r="CN29" i="3"/>
  <c r="CP29" i="3"/>
  <c r="CR29" i="3"/>
  <c r="CT29" i="3"/>
  <c r="CV29" i="3"/>
  <c r="CX29" i="3"/>
  <c r="CZ29" i="3"/>
  <c r="DB29" i="3"/>
  <c r="DD29" i="3"/>
  <c r="AF27" i="3"/>
  <c r="Z27" i="3"/>
  <c r="AB27" i="3"/>
  <c r="Y27" i="3"/>
  <c r="W27" i="3"/>
  <c r="U27" i="3"/>
  <c r="BT27" i="3"/>
  <c r="BV27" i="3"/>
  <c r="BX27" i="3"/>
  <c r="BZ27" i="3"/>
  <c r="CB27" i="3"/>
  <c r="CD27" i="3"/>
  <c r="CF27" i="3"/>
  <c r="CH27" i="3"/>
  <c r="CJ27" i="3"/>
  <c r="G27" i="3"/>
  <c r="C37" i="5" s="1"/>
  <c r="AD27" i="3"/>
  <c r="AA27" i="3"/>
  <c r="AC27" i="3"/>
  <c r="X27" i="3"/>
  <c r="V27" i="3"/>
  <c r="BS27" i="3"/>
  <c r="BU27" i="3"/>
  <c r="BW27" i="3"/>
  <c r="BY27" i="3"/>
  <c r="CA27" i="3"/>
  <c r="CC27" i="3"/>
  <c r="CE27" i="3"/>
  <c r="CG27" i="3"/>
  <c r="CI27" i="3"/>
  <c r="CK27" i="3"/>
  <c r="CM27" i="3"/>
  <c r="CO27" i="3"/>
  <c r="CQ27" i="3"/>
  <c r="CS27" i="3"/>
  <c r="CU27" i="3"/>
  <c r="CW27" i="3"/>
  <c r="CY27" i="3"/>
  <c r="DA27" i="3"/>
  <c r="DC27" i="3"/>
  <c r="DE27" i="3"/>
  <c r="J27" i="3"/>
  <c r="CL27" i="3"/>
  <c r="DP27" i="3" s="1"/>
  <c r="CN27" i="3"/>
  <c r="CP27" i="3"/>
  <c r="CR27" i="3"/>
  <c r="CT27" i="3"/>
  <c r="CV27" i="3"/>
  <c r="CX27" i="3"/>
  <c r="CZ27" i="3"/>
  <c r="DB27" i="3"/>
  <c r="DD27" i="3"/>
  <c r="CN25" i="3"/>
  <c r="CP25" i="3"/>
  <c r="CR25" i="3"/>
  <c r="CT25" i="3"/>
  <c r="CV25" i="3"/>
  <c r="CX25" i="3"/>
  <c r="CZ25" i="3"/>
  <c r="DB25" i="3"/>
  <c r="DD25" i="3"/>
  <c r="CM25" i="3"/>
  <c r="CO25" i="3"/>
  <c r="CQ25" i="3"/>
  <c r="CS25" i="3"/>
  <c r="CU25" i="3"/>
  <c r="CW25" i="3"/>
  <c r="CY25" i="3"/>
  <c r="DA25" i="3"/>
  <c r="DC25" i="3"/>
  <c r="DE25" i="3"/>
  <c r="CN23" i="3"/>
  <c r="CP23" i="3"/>
  <c r="CR23" i="3"/>
  <c r="CT23" i="3"/>
  <c r="CV23" i="3"/>
  <c r="CX23" i="3"/>
  <c r="CZ23" i="3"/>
  <c r="DB23" i="3"/>
  <c r="DD23" i="3"/>
  <c r="CM23" i="3"/>
  <c r="CO23" i="3"/>
  <c r="CQ23" i="3"/>
  <c r="CS23" i="3"/>
  <c r="CU23" i="3"/>
  <c r="CW23" i="3"/>
  <c r="CY23" i="3"/>
  <c r="DA23" i="3"/>
  <c r="DC23" i="3"/>
  <c r="DE23" i="3"/>
  <c r="CN21" i="3"/>
  <c r="CP21" i="3"/>
  <c r="CR21" i="3"/>
  <c r="CT21" i="3"/>
  <c r="CV21" i="3"/>
  <c r="CX21" i="3"/>
  <c r="CZ21" i="3"/>
  <c r="DB21" i="3"/>
  <c r="DD21" i="3"/>
  <c r="CM21" i="3"/>
  <c r="CO21" i="3"/>
  <c r="CQ21" i="3"/>
  <c r="CS21" i="3"/>
  <c r="CU21" i="3"/>
  <c r="CW21" i="3"/>
  <c r="CY21" i="3"/>
  <c r="DA21" i="3"/>
  <c r="DC21" i="3"/>
  <c r="DE21" i="3"/>
  <c r="CN19" i="3"/>
  <c r="CP19" i="3"/>
  <c r="CR19" i="3"/>
  <c r="CT19" i="3"/>
  <c r="CV19" i="3"/>
  <c r="CX19" i="3"/>
  <c r="CZ19" i="3"/>
  <c r="DB19" i="3"/>
  <c r="DD19" i="3"/>
  <c r="CM19" i="3"/>
  <c r="CO19" i="3"/>
  <c r="CQ19" i="3"/>
  <c r="CS19" i="3"/>
  <c r="CU19" i="3"/>
  <c r="CW19" i="3"/>
  <c r="CY19" i="3"/>
  <c r="DA19" i="3"/>
  <c r="DC19" i="3"/>
  <c r="DE19" i="3"/>
  <c r="CM15" i="3"/>
  <c r="CO15" i="3"/>
  <c r="CQ15" i="3"/>
  <c r="CS15" i="3"/>
  <c r="CU15" i="3"/>
  <c r="CW15" i="3"/>
  <c r="CY15" i="3"/>
  <c r="DA15" i="3"/>
  <c r="DC15" i="3"/>
  <c r="DE15" i="3"/>
  <c r="CN15" i="3"/>
  <c r="CP15" i="3"/>
  <c r="CR15" i="3"/>
  <c r="CT15" i="3"/>
  <c r="CV15" i="3"/>
  <c r="CX15" i="3"/>
  <c r="CZ15" i="3"/>
  <c r="DB15" i="3"/>
  <c r="DD15" i="3"/>
  <c r="CM13" i="3"/>
  <c r="CO13" i="3"/>
  <c r="CQ13" i="3"/>
  <c r="CS13" i="3"/>
  <c r="CU13" i="3"/>
  <c r="CW13" i="3"/>
  <c r="CY13" i="3"/>
  <c r="DA13" i="3"/>
  <c r="DC13" i="3"/>
  <c r="DE13" i="3"/>
  <c r="CN13" i="3"/>
  <c r="CP13" i="3"/>
  <c r="CR13" i="3"/>
  <c r="CT13" i="3"/>
  <c r="CV13" i="3"/>
  <c r="CX13" i="3"/>
  <c r="CZ13" i="3"/>
  <c r="DB13" i="3"/>
  <c r="DD13" i="3"/>
  <c r="AH13" i="3"/>
  <c r="AJ13" i="3"/>
  <c r="AL13" i="3"/>
  <c r="CM11" i="3"/>
  <c r="CO11" i="3"/>
  <c r="CQ11" i="3"/>
  <c r="CS11" i="3"/>
  <c r="CU11" i="3"/>
  <c r="CW11" i="3"/>
  <c r="CY11" i="3"/>
  <c r="DA11" i="3"/>
  <c r="DC11" i="3"/>
  <c r="DE11" i="3"/>
  <c r="AI11" i="3"/>
  <c r="AK11" i="3"/>
  <c r="AK43" i="3" s="1"/>
  <c r="AM11" i="3"/>
  <c r="AO11" i="3"/>
  <c r="AQ11" i="3"/>
  <c r="AS11" i="3"/>
  <c r="AS43" i="3" s="1"/>
  <c r="AU11" i="3"/>
  <c r="AW11" i="3"/>
  <c r="AY11" i="3"/>
  <c r="CN11" i="3"/>
  <c r="CP11" i="3"/>
  <c r="CR11" i="3"/>
  <c r="CT11" i="3"/>
  <c r="CV11" i="3"/>
  <c r="CX11" i="3"/>
  <c r="CZ11" i="3"/>
  <c r="DB11" i="3"/>
  <c r="DD11" i="3"/>
  <c r="AH11" i="3"/>
  <c r="AJ11" i="3"/>
  <c r="AL11" i="3"/>
  <c r="AN11" i="3"/>
  <c r="AP11" i="3"/>
  <c r="AP43" i="3" s="1"/>
  <c r="AR11" i="3"/>
  <c r="AT11" i="3"/>
  <c r="AV11" i="3"/>
  <c r="AX11" i="3"/>
  <c r="CM9" i="3"/>
  <c r="CO9" i="3"/>
  <c r="CQ9" i="3"/>
  <c r="CS9" i="3"/>
  <c r="CU9" i="3"/>
  <c r="CW9" i="3"/>
  <c r="CY9" i="3"/>
  <c r="DA9" i="3"/>
  <c r="DC9" i="3"/>
  <c r="DE9" i="3"/>
  <c r="AG9" i="3"/>
  <c r="AZ9" i="3" s="1"/>
  <c r="AI9" i="3"/>
  <c r="AK9" i="3"/>
  <c r="AM9" i="3"/>
  <c r="AO9" i="3"/>
  <c r="AQ9" i="3"/>
  <c r="AS9" i="3"/>
  <c r="AU9" i="3"/>
  <c r="AW9" i="3"/>
  <c r="AY9" i="3"/>
  <c r="CN9" i="3"/>
  <c r="CP9" i="3"/>
  <c r="CR9" i="3"/>
  <c r="CT9" i="3"/>
  <c r="CV9" i="3"/>
  <c r="CX9" i="3"/>
  <c r="CZ9" i="3"/>
  <c r="DB9" i="3"/>
  <c r="DD9" i="3"/>
  <c r="AH9" i="3"/>
  <c r="AJ9" i="3"/>
  <c r="AL9" i="3"/>
  <c r="AN9" i="3"/>
  <c r="AP9" i="3"/>
  <c r="AR9" i="3"/>
  <c r="AT9" i="3"/>
  <c r="AV9" i="3"/>
  <c r="AX9" i="3"/>
  <c r="CM7" i="3"/>
  <c r="CO7" i="3"/>
  <c r="CQ7" i="3"/>
  <c r="CS7" i="3"/>
  <c r="CU7" i="3"/>
  <c r="CW7" i="3"/>
  <c r="CY7" i="3"/>
  <c r="DA7" i="3"/>
  <c r="DC7" i="3"/>
  <c r="DE7" i="3"/>
  <c r="AH7" i="3"/>
  <c r="AJ7" i="3"/>
  <c r="AL7" i="3"/>
  <c r="AN7" i="3"/>
  <c r="AP7" i="3"/>
  <c r="AP41" i="3" s="1"/>
  <c r="AR7" i="3"/>
  <c r="AT7" i="3"/>
  <c r="AV7" i="3"/>
  <c r="AX7" i="3"/>
  <c r="CN7" i="3"/>
  <c r="CP7" i="3"/>
  <c r="CR7" i="3"/>
  <c r="CT7" i="3"/>
  <c r="CV7" i="3"/>
  <c r="CX7" i="3"/>
  <c r="CZ7" i="3"/>
  <c r="DB7" i="3"/>
  <c r="DD7" i="3"/>
  <c r="AI7" i="3"/>
  <c r="AK7" i="3"/>
  <c r="AM7" i="3"/>
  <c r="AO7" i="3"/>
  <c r="AQ7" i="3"/>
  <c r="AS7" i="3"/>
  <c r="AU7" i="3"/>
  <c r="AW7" i="3"/>
  <c r="AW41" i="3" s="1"/>
  <c r="AY7" i="3"/>
  <c r="CM5" i="3"/>
  <c r="CO5" i="3"/>
  <c r="CQ5" i="3"/>
  <c r="CS5" i="3"/>
  <c r="CU5" i="3"/>
  <c r="CW5" i="3"/>
  <c r="CY5" i="3"/>
  <c r="DA5" i="3"/>
  <c r="DC5" i="3"/>
  <c r="DE5" i="3"/>
  <c r="AI5" i="3"/>
  <c r="AK5" i="3"/>
  <c r="AM5" i="3"/>
  <c r="AO5" i="3"/>
  <c r="AQ5" i="3"/>
  <c r="AS5" i="3"/>
  <c r="AU5" i="3"/>
  <c r="AW5" i="3"/>
  <c r="AY5" i="3"/>
  <c r="CN5" i="3"/>
  <c r="CN40" i="3" s="1"/>
  <c r="CP5" i="3"/>
  <c r="CR5" i="3"/>
  <c r="CT5" i="3"/>
  <c r="CV5" i="3"/>
  <c r="CX5" i="3"/>
  <c r="CZ5" i="3"/>
  <c r="DB5" i="3"/>
  <c r="DD5" i="3"/>
  <c r="AH5" i="3"/>
  <c r="AJ5" i="3"/>
  <c r="AL5" i="3"/>
  <c r="AN5" i="3"/>
  <c r="AP5" i="3"/>
  <c r="AR5" i="3"/>
  <c r="AT5" i="3"/>
  <c r="AV5" i="3"/>
  <c r="AX5" i="3"/>
  <c r="AI4" i="3"/>
  <c r="AK4" i="3"/>
  <c r="AM4" i="3"/>
  <c r="AM40" i="3" s="1"/>
  <c r="AO4" i="3"/>
  <c r="Q60" i="24" s="1"/>
  <c r="AQ4" i="3"/>
  <c r="S60" i="24" s="1"/>
  <c r="AS4" i="3"/>
  <c r="U60" i="24" s="1"/>
  <c r="AU4" i="3"/>
  <c r="W60" i="24" s="1"/>
  <c r="AW4" i="3"/>
  <c r="AW40" i="3" s="1"/>
  <c r="AY4" i="3"/>
  <c r="AX35" i="3"/>
  <c r="AV35" i="3"/>
  <c r="AT35" i="3"/>
  <c r="AR35" i="3"/>
  <c r="AP35" i="3"/>
  <c r="AN35" i="3"/>
  <c r="AL35" i="3"/>
  <c r="AJ35" i="3"/>
  <c r="AH35" i="3"/>
  <c r="AY34" i="3"/>
  <c r="AW34" i="3"/>
  <c r="AU34" i="3"/>
  <c r="AS34" i="3"/>
  <c r="AQ34" i="3"/>
  <c r="AO34" i="3"/>
  <c r="AM34" i="3"/>
  <c r="AK34" i="3"/>
  <c r="AI34" i="3"/>
  <c r="AG34" i="3"/>
  <c r="AZ34" i="3" s="1"/>
  <c r="BA34" i="3" s="1"/>
  <c r="AX33" i="3"/>
  <c r="AV33" i="3"/>
  <c r="AT33" i="3"/>
  <c r="AR33" i="3"/>
  <c r="AP33" i="3"/>
  <c r="AN33" i="3"/>
  <c r="AL33" i="3"/>
  <c r="AJ33" i="3"/>
  <c r="AH33" i="3"/>
  <c r="AY32" i="3"/>
  <c r="AW32" i="3"/>
  <c r="AU32" i="3"/>
  <c r="AS32" i="3"/>
  <c r="AQ32" i="3"/>
  <c r="AO32" i="3"/>
  <c r="AM32" i="3"/>
  <c r="AK32" i="3"/>
  <c r="AI32" i="3"/>
  <c r="AG32" i="3"/>
  <c r="AZ32" i="3" s="1"/>
  <c r="AX31" i="3"/>
  <c r="AV31" i="3"/>
  <c r="AT31" i="3"/>
  <c r="AR31" i="3"/>
  <c r="AP31" i="3"/>
  <c r="AN31" i="3"/>
  <c r="AL31" i="3"/>
  <c r="AJ31" i="3"/>
  <c r="AH31" i="3"/>
  <c r="AY30" i="3"/>
  <c r="AW30" i="3"/>
  <c r="AU30" i="3"/>
  <c r="AS30" i="3"/>
  <c r="AQ30" i="3"/>
  <c r="AO30" i="3"/>
  <c r="AM30" i="3"/>
  <c r="AK30" i="3"/>
  <c r="AI30" i="3"/>
  <c r="AG30" i="3"/>
  <c r="AZ30" i="3" s="1"/>
  <c r="BA30" i="3" s="1"/>
  <c r="AX29" i="3"/>
  <c r="AV29" i="3"/>
  <c r="AT29" i="3"/>
  <c r="AR29" i="3"/>
  <c r="AP29" i="3"/>
  <c r="AN29" i="3"/>
  <c r="AL29" i="3"/>
  <c r="AJ29" i="3"/>
  <c r="AH29" i="3"/>
  <c r="AY28" i="3"/>
  <c r="AW28" i="3"/>
  <c r="AU28" i="3"/>
  <c r="AS28" i="3"/>
  <c r="AQ28" i="3"/>
  <c r="AO28" i="3"/>
  <c r="AM28" i="3"/>
  <c r="AK28" i="3"/>
  <c r="AI28" i="3"/>
  <c r="AG28" i="3"/>
  <c r="AZ28" i="3" s="1"/>
  <c r="AX27" i="3"/>
  <c r="AV27" i="3"/>
  <c r="AT27" i="3"/>
  <c r="AR27" i="3"/>
  <c r="AP27" i="3"/>
  <c r="AN27" i="3"/>
  <c r="AL27" i="3"/>
  <c r="AJ27" i="3"/>
  <c r="AH27" i="3"/>
  <c r="AY25" i="3"/>
  <c r="AW25" i="3"/>
  <c r="AU25" i="3"/>
  <c r="AS25" i="3"/>
  <c r="AS50" i="3" s="1"/>
  <c r="AQ25" i="3"/>
  <c r="AO25" i="3"/>
  <c r="AM25" i="3"/>
  <c r="AK25" i="3"/>
  <c r="AI25" i="3"/>
  <c r="AG25" i="3"/>
  <c r="AZ25" i="3" s="1"/>
  <c r="AX24" i="3"/>
  <c r="AV24" i="3"/>
  <c r="AT24" i="3"/>
  <c r="AR24" i="3"/>
  <c r="AR50" i="3" s="1"/>
  <c r="AP24" i="3"/>
  <c r="AN24" i="3"/>
  <c r="AN50" i="3" s="1"/>
  <c r="AL24" i="3"/>
  <c r="AL50" i="3" s="1"/>
  <c r="AJ24" i="3"/>
  <c r="AJ50" i="3" s="1"/>
  <c r="AH24" i="3"/>
  <c r="AH50" i="3" s="1"/>
  <c r="AY23" i="3"/>
  <c r="AW23" i="3"/>
  <c r="AU23" i="3"/>
  <c r="AS23" i="3"/>
  <c r="AQ23" i="3"/>
  <c r="AO23" i="3"/>
  <c r="AO49" i="3" s="1"/>
  <c r="AM23" i="3"/>
  <c r="AK23" i="3"/>
  <c r="AI23" i="3"/>
  <c r="AG23" i="3"/>
  <c r="AZ23" i="3" s="1"/>
  <c r="AX22" i="3"/>
  <c r="AV22" i="3"/>
  <c r="AT22" i="3"/>
  <c r="AT49" i="3" s="1"/>
  <c r="AR22" i="3"/>
  <c r="AP22" i="3"/>
  <c r="AN22" i="3"/>
  <c r="AN49" i="3" s="1"/>
  <c r="AL22" i="3"/>
  <c r="AL49" i="3" s="1"/>
  <c r="AJ22" i="3"/>
  <c r="AJ49" i="3" s="1"/>
  <c r="AH22" i="3"/>
  <c r="AH49" i="3" s="1"/>
  <c r="AY21" i="3"/>
  <c r="AW21" i="3"/>
  <c r="AU21" i="3"/>
  <c r="AS21" i="3"/>
  <c r="AS48" i="3" s="1"/>
  <c r="AQ21" i="3"/>
  <c r="AO21" i="3"/>
  <c r="AM21" i="3"/>
  <c r="AK21" i="3"/>
  <c r="AI21" i="3"/>
  <c r="AG21" i="3"/>
  <c r="AZ21" i="3" s="1"/>
  <c r="AX20" i="3"/>
  <c r="AV20" i="3"/>
  <c r="AT20" i="3"/>
  <c r="AR20" i="3"/>
  <c r="AR48" i="3" s="1"/>
  <c r="AP20" i="3"/>
  <c r="AN20" i="3"/>
  <c r="AN48" i="3" s="1"/>
  <c r="AL20" i="3"/>
  <c r="AL48" i="3" s="1"/>
  <c r="AJ20" i="3"/>
  <c r="AJ48" i="3" s="1"/>
  <c r="AH20" i="3"/>
  <c r="AY19" i="3"/>
  <c r="AW19" i="3"/>
  <c r="AU19" i="3"/>
  <c r="AS19" i="3"/>
  <c r="AQ19" i="3"/>
  <c r="AO19" i="3"/>
  <c r="AO47" i="3" s="1"/>
  <c r="AM19" i="3"/>
  <c r="AK19" i="3"/>
  <c r="AK47" i="3" s="1"/>
  <c r="AI19" i="3"/>
  <c r="AI47" i="3" s="1"/>
  <c r="AG19" i="3"/>
  <c r="AZ19" i="3" s="1"/>
  <c r="AX18" i="3"/>
  <c r="AV18" i="3"/>
  <c r="AT18" i="3"/>
  <c r="AT47" i="3" s="1"/>
  <c r="AR18" i="3"/>
  <c r="AP18" i="3"/>
  <c r="AN18" i="3"/>
  <c r="AL18" i="3"/>
  <c r="AJ18" i="3"/>
  <c r="AH18" i="3"/>
  <c r="AH47" i="3" s="1"/>
  <c r="AY16" i="3"/>
  <c r="AW16" i="3"/>
  <c r="AU16" i="3"/>
  <c r="AS16" i="3"/>
  <c r="AQ16" i="3"/>
  <c r="AO16" i="3"/>
  <c r="AM16" i="3"/>
  <c r="AK16" i="3"/>
  <c r="AI16" i="3"/>
  <c r="AX15" i="3"/>
  <c r="AV15" i="3"/>
  <c r="AT15" i="3"/>
  <c r="AR15" i="3"/>
  <c r="AR45" i="3" s="1"/>
  <c r="AP15" i="3"/>
  <c r="AN15" i="3"/>
  <c r="AL15" i="3"/>
  <c r="AJ15" i="3"/>
  <c r="AH15" i="3"/>
  <c r="BA15" i="3" s="1"/>
  <c r="AY14" i="3"/>
  <c r="AW14" i="3"/>
  <c r="AU14" i="3"/>
  <c r="AS14" i="3"/>
  <c r="AQ14" i="3"/>
  <c r="AQ45" i="3" s="1"/>
  <c r="AO14" i="3"/>
  <c r="AM14" i="3"/>
  <c r="AM45" i="3" s="1"/>
  <c r="AK14" i="3"/>
  <c r="AK45" i="3" s="1"/>
  <c r="AI14" i="3"/>
  <c r="AI45" i="3" s="1"/>
  <c r="AG14" i="3"/>
  <c r="AG45" i="3" s="1"/>
  <c r="AZ45" i="3" s="1"/>
  <c r="AX13" i="3"/>
  <c r="AV13" i="3"/>
  <c r="AT13" i="3"/>
  <c r="AT44" i="3" s="1"/>
  <c r="AR13" i="3"/>
  <c r="AP13" i="3"/>
  <c r="AN13" i="3"/>
  <c r="AK13" i="3"/>
  <c r="G52" i="3"/>
  <c r="AF52" i="3"/>
  <c r="U52" i="3"/>
  <c r="BS52" i="3"/>
  <c r="BU52" i="3"/>
  <c r="BW52" i="3"/>
  <c r="BY52" i="3"/>
  <c r="CA52" i="3"/>
  <c r="CC52" i="3"/>
  <c r="CE52" i="3"/>
  <c r="CG52" i="3"/>
  <c r="CI52" i="3"/>
  <c r="CK52" i="3"/>
  <c r="AE52" i="3"/>
  <c r="BT52" i="3"/>
  <c r="BV52" i="3"/>
  <c r="BX52" i="3"/>
  <c r="BZ52" i="3"/>
  <c r="CB52" i="3"/>
  <c r="CD52" i="3"/>
  <c r="CF52" i="3"/>
  <c r="CH52" i="3"/>
  <c r="CJ52" i="3"/>
  <c r="J52" i="3"/>
  <c r="CL52" i="3"/>
  <c r="CN50" i="3"/>
  <c r="CP50" i="3"/>
  <c r="CR50" i="3"/>
  <c r="CT50" i="3"/>
  <c r="CV50" i="3"/>
  <c r="CX50" i="3"/>
  <c r="CZ50" i="3"/>
  <c r="DB50" i="3"/>
  <c r="DD50" i="3"/>
  <c r="CO50" i="3"/>
  <c r="CQ50" i="3"/>
  <c r="CS50" i="3"/>
  <c r="CU50" i="3"/>
  <c r="CW50" i="3"/>
  <c r="CY50" i="3"/>
  <c r="DA50" i="3"/>
  <c r="DC50" i="3"/>
  <c r="DE50" i="3"/>
  <c r="CN48" i="3"/>
  <c r="CP48" i="3"/>
  <c r="CR48" i="3"/>
  <c r="CT48" i="3"/>
  <c r="CV48" i="3"/>
  <c r="CX48" i="3"/>
  <c r="CZ48" i="3"/>
  <c r="DB48" i="3"/>
  <c r="DD48" i="3"/>
  <c r="CO48" i="3"/>
  <c r="CQ48" i="3"/>
  <c r="CS48" i="3"/>
  <c r="CU48" i="3"/>
  <c r="CW48" i="3"/>
  <c r="CY48" i="3"/>
  <c r="DA48" i="3"/>
  <c r="DC48" i="3"/>
  <c r="DE48" i="3"/>
  <c r="CN44" i="3"/>
  <c r="CP44" i="3"/>
  <c r="CR44" i="3"/>
  <c r="CT44" i="3"/>
  <c r="CV44" i="3"/>
  <c r="CX44" i="3"/>
  <c r="CZ44" i="3"/>
  <c r="DB44" i="3"/>
  <c r="DD44" i="3"/>
  <c r="CO44" i="3"/>
  <c r="CQ44" i="3"/>
  <c r="CS44" i="3"/>
  <c r="CU44" i="3"/>
  <c r="CW44" i="3"/>
  <c r="CY44" i="3"/>
  <c r="DA44" i="3"/>
  <c r="DC44" i="3"/>
  <c r="DE44" i="3"/>
  <c r="CN42" i="3"/>
  <c r="CP42" i="3"/>
  <c r="CR42" i="3"/>
  <c r="CT42" i="3"/>
  <c r="CV42" i="3"/>
  <c r="CX42" i="3"/>
  <c r="CZ42" i="3"/>
  <c r="DB42" i="3"/>
  <c r="DD42" i="3"/>
  <c r="CO42" i="3"/>
  <c r="CQ42" i="3"/>
  <c r="CS42" i="3"/>
  <c r="CU42" i="3"/>
  <c r="CW42" i="3"/>
  <c r="CY42" i="3"/>
  <c r="DA42" i="3"/>
  <c r="DC42" i="3"/>
  <c r="DE42" i="3"/>
  <c r="K52" i="3"/>
  <c r="DJ52" i="3" s="1"/>
  <c r="AU40" i="3"/>
  <c r="AS40" i="3"/>
  <c r="AQ40" i="3"/>
  <c r="AO40" i="3"/>
  <c r="AX52" i="3"/>
  <c r="AV52" i="3"/>
  <c r="AT52" i="3"/>
  <c r="AR52" i="3"/>
  <c r="AP52" i="3"/>
  <c r="AN52" i="3"/>
  <c r="AL52" i="3"/>
  <c r="AJ52" i="3"/>
  <c r="AH52" i="3"/>
  <c r="AY51" i="3"/>
  <c r="AW51" i="3"/>
  <c r="AU51" i="3"/>
  <c r="AS51" i="3"/>
  <c r="AQ51" i="3"/>
  <c r="AO51" i="3"/>
  <c r="AM51" i="3"/>
  <c r="AK51" i="3"/>
  <c r="AI51" i="3"/>
  <c r="AG51" i="3"/>
  <c r="AZ51" i="3" s="1"/>
  <c r="AX50" i="3"/>
  <c r="AV50" i="3"/>
  <c r="AT50" i="3"/>
  <c r="AP50" i="3"/>
  <c r="AY49" i="3"/>
  <c r="AW49" i="3"/>
  <c r="AU49" i="3"/>
  <c r="AS49" i="3"/>
  <c r="AX48" i="3"/>
  <c r="AV48" i="3"/>
  <c r="AT48" i="3"/>
  <c r="AP48" i="3"/>
  <c r="AY47" i="3"/>
  <c r="AW47" i="3"/>
  <c r="AU47" i="3"/>
  <c r="AS47" i="3"/>
  <c r="AX45" i="3"/>
  <c r="AV45" i="3"/>
  <c r="AT45" i="3"/>
  <c r="AW44" i="3"/>
  <c r="AU44" i="3"/>
  <c r="AS44" i="3"/>
  <c r="AQ44" i="3"/>
  <c r="AO44" i="3"/>
  <c r="AX43" i="3"/>
  <c r="AV43" i="3"/>
  <c r="AT43" i="3"/>
  <c r="AR43" i="3"/>
  <c r="AW42" i="3"/>
  <c r="AU42" i="3"/>
  <c r="AS42" i="3"/>
  <c r="AQ42" i="3"/>
  <c r="AO42" i="3"/>
  <c r="AX41" i="3"/>
  <c r="AV41" i="3"/>
  <c r="AT41" i="3"/>
  <c r="AR41" i="3"/>
  <c r="DE40" i="3"/>
  <c r="DC40" i="3"/>
  <c r="DA40" i="3"/>
  <c r="CY40" i="3"/>
  <c r="CW40" i="3"/>
  <c r="CU40" i="3"/>
  <c r="CS40" i="3"/>
  <c r="CQ40" i="3"/>
  <c r="CO40" i="3"/>
  <c r="DE52" i="3"/>
  <c r="DC52" i="3"/>
  <c r="DA52" i="3"/>
  <c r="CY52" i="3"/>
  <c r="CW52" i="3"/>
  <c r="CU52" i="3"/>
  <c r="CS52" i="3"/>
  <c r="CQ52" i="3"/>
  <c r="CO52" i="3"/>
  <c r="CM52" i="3"/>
  <c r="AE51" i="3"/>
  <c r="BT51" i="3"/>
  <c r="BV51" i="3"/>
  <c r="BX51" i="3"/>
  <c r="BZ51" i="3"/>
  <c r="CB51" i="3"/>
  <c r="CD51" i="3"/>
  <c r="CF51" i="3"/>
  <c r="CH51" i="3"/>
  <c r="CJ51" i="3"/>
  <c r="J51" i="3"/>
  <c r="CL51" i="3"/>
  <c r="CM51" i="3"/>
  <c r="CO51" i="3"/>
  <c r="CQ51" i="3"/>
  <c r="CS51" i="3"/>
  <c r="CU51" i="3"/>
  <c r="CW51" i="3"/>
  <c r="CY51" i="3"/>
  <c r="DA51" i="3"/>
  <c r="DC51" i="3"/>
  <c r="G51" i="3"/>
  <c r="AF51" i="3"/>
  <c r="U51" i="3"/>
  <c r="BS51" i="3"/>
  <c r="BU51" i="3"/>
  <c r="BW51" i="3"/>
  <c r="BY51" i="3"/>
  <c r="CA51" i="3"/>
  <c r="CC51" i="3"/>
  <c r="CE51" i="3"/>
  <c r="CG51" i="3"/>
  <c r="CI51" i="3"/>
  <c r="CK51" i="3"/>
  <c r="CN51" i="3"/>
  <c r="CP51" i="3"/>
  <c r="CR51" i="3"/>
  <c r="CT51" i="3"/>
  <c r="CV51" i="3"/>
  <c r="CX51" i="3"/>
  <c r="CZ51" i="3"/>
  <c r="DB51" i="3"/>
  <c r="CN49" i="3"/>
  <c r="CP49" i="3"/>
  <c r="CR49" i="3"/>
  <c r="CT49" i="3"/>
  <c r="CV49" i="3"/>
  <c r="CX49" i="3"/>
  <c r="CZ49" i="3"/>
  <c r="DB49" i="3"/>
  <c r="DD49" i="3"/>
  <c r="CO49" i="3"/>
  <c r="CQ49" i="3"/>
  <c r="CS49" i="3"/>
  <c r="CU49" i="3"/>
  <c r="CW49" i="3"/>
  <c r="CY49" i="3"/>
  <c r="DA49" i="3"/>
  <c r="DC49" i="3"/>
  <c r="DE49" i="3"/>
  <c r="CN47" i="3"/>
  <c r="CP47" i="3"/>
  <c r="CR47" i="3"/>
  <c r="CT47" i="3"/>
  <c r="CV47" i="3"/>
  <c r="CX47" i="3"/>
  <c r="CZ47" i="3"/>
  <c r="DB47" i="3"/>
  <c r="DD47" i="3"/>
  <c r="CO47" i="3"/>
  <c r="CQ47" i="3"/>
  <c r="CS47" i="3"/>
  <c r="CU47" i="3"/>
  <c r="CW47" i="3"/>
  <c r="CY47" i="3"/>
  <c r="DA47" i="3"/>
  <c r="DC47" i="3"/>
  <c r="DE47" i="3"/>
  <c r="CN45" i="3"/>
  <c r="CP45" i="3"/>
  <c r="CR45" i="3"/>
  <c r="CT45" i="3"/>
  <c r="CV45" i="3"/>
  <c r="CX45" i="3"/>
  <c r="CZ45" i="3"/>
  <c r="DB45" i="3"/>
  <c r="DD45" i="3"/>
  <c r="CO45" i="3"/>
  <c r="CQ45" i="3"/>
  <c r="CS45" i="3"/>
  <c r="CU45" i="3"/>
  <c r="CW45" i="3"/>
  <c r="CY45" i="3"/>
  <c r="DA45" i="3"/>
  <c r="DC45" i="3"/>
  <c r="DE45" i="3"/>
  <c r="CN43" i="3"/>
  <c r="CP43" i="3"/>
  <c r="CR43" i="3"/>
  <c r="CT43" i="3"/>
  <c r="CV43" i="3"/>
  <c r="CX43" i="3"/>
  <c r="CZ43" i="3"/>
  <c r="DB43" i="3"/>
  <c r="DD43" i="3"/>
  <c r="CO43" i="3"/>
  <c r="CQ43" i="3"/>
  <c r="CS43" i="3"/>
  <c r="CU43" i="3"/>
  <c r="CW43" i="3"/>
  <c r="CY43" i="3"/>
  <c r="DA43" i="3"/>
  <c r="DC43" i="3"/>
  <c r="DE43" i="3"/>
  <c r="AE41" i="3"/>
  <c r="AE42" i="3" s="1"/>
  <c r="AE43" i="3" s="1"/>
  <c r="AE44" i="3" s="1"/>
  <c r="AE45" i="3" s="1"/>
  <c r="AE46" i="3" s="1"/>
  <c r="AE47" i="3" s="1"/>
  <c r="AE48" i="3" s="1"/>
  <c r="AE49" i="3" s="1"/>
  <c r="AE50" i="3" s="1"/>
  <c r="CN41" i="3"/>
  <c r="CP41" i="3"/>
  <c r="CR41" i="3"/>
  <c r="CT41" i="3"/>
  <c r="CV41" i="3"/>
  <c r="CX41" i="3"/>
  <c r="CZ41" i="3"/>
  <c r="DB41" i="3"/>
  <c r="DD41" i="3"/>
  <c r="CO41" i="3"/>
  <c r="CQ41" i="3"/>
  <c r="CS41" i="3"/>
  <c r="CU41" i="3"/>
  <c r="CW41" i="3"/>
  <c r="CY41" i="3"/>
  <c r="DA41" i="3"/>
  <c r="DC41" i="3"/>
  <c r="DE41" i="3"/>
  <c r="K51" i="3"/>
  <c r="DJ51" i="3" s="1"/>
  <c r="AX40" i="3"/>
  <c r="AV40" i="3"/>
  <c r="AT40" i="3"/>
  <c r="AR40" i="3"/>
  <c r="AP40" i="3"/>
  <c r="AY52" i="3"/>
  <c r="AW52" i="3"/>
  <c r="AU52" i="3"/>
  <c r="AS52" i="3"/>
  <c r="AQ52" i="3"/>
  <c r="AO52" i="3"/>
  <c r="AM52" i="3"/>
  <c r="AK52" i="3"/>
  <c r="AI52" i="3"/>
  <c r="AG52" i="3"/>
  <c r="AZ52" i="3" s="1"/>
  <c r="AX51" i="3"/>
  <c r="AV51" i="3"/>
  <c r="AT51" i="3"/>
  <c r="AR51" i="3"/>
  <c r="AP51" i="3"/>
  <c r="AN51" i="3"/>
  <c r="AL51" i="3"/>
  <c r="AJ51" i="3"/>
  <c r="AH51" i="3"/>
  <c r="BA51" i="3" s="1"/>
  <c r="AW50" i="3"/>
  <c r="AU50" i="3"/>
  <c r="AO50" i="3"/>
  <c r="AX49" i="3"/>
  <c r="AV49" i="3"/>
  <c r="AR49" i="3"/>
  <c r="AP49" i="3"/>
  <c r="AW48" i="3"/>
  <c r="AU48" i="3"/>
  <c r="AO48" i="3"/>
  <c r="AX47" i="3"/>
  <c r="AV47" i="3"/>
  <c r="AR47" i="3"/>
  <c r="AP47" i="3"/>
  <c r="AW45" i="3"/>
  <c r="AU45" i="3"/>
  <c r="AS45" i="3"/>
  <c r="AO45" i="3"/>
  <c r="AX44" i="3"/>
  <c r="AV44" i="3"/>
  <c r="AR44" i="3"/>
  <c r="AP44" i="3"/>
  <c r="AY43" i="3"/>
  <c r="AW43" i="3"/>
  <c r="AU43" i="3"/>
  <c r="AQ43" i="3"/>
  <c r="AO43" i="3"/>
  <c r="AX42" i="3"/>
  <c r="AV42" i="3"/>
  <c r="AT42" i="3"/>
  <c r="AR42" i="3"/>
  <c r="AP42" i="3"/>
  <c r="AY41" i="3"/>
  <c r="AU41" i="3"/>
  <c r="AS41" i="3"/>
  <c r="AQ41" i="3"/>
  <c r="AO41" i="3"/>
  <c r="DD40" i="3"/>
  <c r="DB40" i="3"/>
  <c r="CZ40" i="3"/>
  <c r="CX40" i="3"/>
  <c r="CV40" i="3"/>
  <c r="CT40" i="3"/>
  <c r="CR40" i="3"/>
  <c r="CP40" i="3"/>
  <c r="DD52" i="3"/>
  <c r="DB52" i="3"/>
  <c r="CZ52" i="3"/>
  <c r="CX52" i="3"/>
  <c r="CV52" i="3"/>
  <c r="CT52" i="3"/>
  <c r="CR52" i="3"/>
  <c r="CP52" i="3"/>
  <c r="CN52" i="3"/>
  <c r="DE51" i="3"/>
  <c r="CM49" i="3"/>
  <c r="CM48" i="3"/>
  <c r="CM47" i="3"/>
  <c r="CL24" i="3"/>
  <c r="CL22" i="3"/>
  <c r="CL20" i="3"/>
  <c r="CL18" i="3"/>
  <c r="CM40" i="3"/>
  <c r="CM42" i="3"/>
  <c r="CL14" i="3"/>
  <c r="CL10" i="3"/>
  <c r="CL6" i="3"/>
  <c r="DE26" i="3"/>
  <c r="DC26" i="3"/>
  <c r="DA26" i="3"/>
  <c r="CY26" i="3"/>
  <c r="CW26" i="3"/>
  <c r="CU26" i="3"/>
  <c r="CS26" i="3"/>
  <c r="CQ26" i="3"/>
  <c r="CO26" i="3"/>
  <c r="CM26" i="3"/>
  <c r="BS26" i="3"/>
  <c r="DD26" i="3"/>
  <c r="DB26" i="3"/>
  <c r="CZ26" i="3"/>
  <c r="CX26" i="3"/>
  <c r="CV26" i="3"/>
  <c r="CT26" i="3"/>
  <c r="CR26" i="3"/>
  <c r="CP26" i="3"/>
  <c r="CN26" i="3"/>
  <c r="CL26" i="3"/>
  <c r="DP26" i="3" s="1"/>
  <c r="AK42" i="3"/>
  <c r="AJ47" i="3"/>
  <c r="AJ43" i="3"/>
  <c r="AJ42" i="3"/>
  <c r="AI43" i="3"/>
  <c r="AI42" i="3"/>
  <c r="AH48" i="3"/>
  <c r="AL45" i="3"/>
  <c r="AM44" i="3"/>
  <c r="AM43" i="3"/>
  <c r="AM42" i="3"/>
  <c r="AL44" i="3"/>
  <c r="AL47" i="3"/>
  <c r="AL43" i="3"/>
  <c r="AL42" i="3"/>
  <c r="BA32" i="3"/>
  <c r="BA28" i="3"/>
  <c r="BB28" i="3" s="1"/>
  <c r="BC28" i="3" s="1"/>
  <c r="BA35" i="3"/>
  <c r="BB35" i="3" s="1"/>
  <c r="BC35" i="3" s="1"/>
  <c r="BD35" i="3" s="1"/>
  <c r="BE35" i="3" s="1"/>
  <c r="BF35" i="3" s="1"/>
  <c r="BG35" i="3" s="1"/>
  <c r="BH35" i="3" s="1"/>
  <c r="BI35" i="3" s="1"/>
  <c r="BJ35" i="3" s="1"/>
  <c r="BK35" i="3" s="1"/>
  <c r="BL35" i="3" s="1"/>
  <c r="BA33" i="3"/>
  <c r="BB33" i="3" s="1"/>
  <c r="BA31" i="3"/>
  <c r="BB31" i="3" s="1"/>
  <c r="BC31" i="3" s="1"/>
  <c r="BD31" i="3" s="1"/>
  <c r="BE31" i="3" s="1"/>
  <c r="BF31" i="3" s="1"/>
  <c r="BG31" i="3" s="1"/>
  <c r="BH31" i="3" s="1"/>
  <c r="BI31" i="3" s="1"/>
  <c r="BJ31" i="3" s="1"/>
  <c r="BK31" i="3" s="1"/>
  <c r="BL31" i="3" s="1"/>
  <c r="BM31" i="3" s="1"/>
  <c r="BN31" i="3" s="1"/>
  <c r="BO31" i="3" s="1"/>
  <c r="BP31" i="3" s="1"/>
  <c r="BQ31" i="3" s="1"/>
  <c r="BR31" i="3" s="1"/>
  <c r="BA29" i="3"/>
  <c r="BB29" i="3" s="1"/>
  <c r="BA27" i="3"/>
  <c r="BB27" i="3" s="1"/>
  <c r="BC27" i="3" s="1"/>
  <c r="BD27" i="3" s="1"/>
  <c r="BE27" i="3" s="1"/>
  <c r="BF27" i="3" s="1"/>
  <c r="BG27" i="3" s="1"/>
  <c r="BH27" i="3" s="1"/>
  <c r="BI27" i="3" s="1"/>
  <c r="BJ27" i="3" s="1"/>
  <c r="BK27" i="3" s="1"/>
  <c r="BL27" i="3" s="1"/>
  <c r="AH41" i="3"/>
  <c r="BA25" i="3"/>
  <c r="BA23" i="3"/>
  <c r="BA21" i="3"/>
  <c r="BA19" i="3"/>
  <c r="BA12" i="3"/>
  <c r="BA22" i="3"/>
  <c r="BA18" i="3"/>
  <c r="BA9" i="3"/>
  <c r="AZ24" i="3"/>
  <c r="AZ20" i="3"/>
  <c r="AZ14" i="3"/>
  <c r="AG47" i="3"/>
  <c r="AZ47" i="3" s="1"/>
  <c r="AN47" i="3"/>
  <c r="AN44" i="3"/>
  <c r="AN43" i="3"/>
  <c r="AN42" i="3"/>
  <c r="AY17" i="3"/>
  <c r="AW17" i="3"/>
  <c r="AU17" i="3"/>
  <c r="AU46" i="3" s="1"/>
  <c r="AS17" i="3"/>
  <c r="AS46" i="3" s="1"/>
  <c r="AQ17" i="3"/>
  <c r="AQ46" i="3" s="1"/>
  <c r="AO17" i="3"/>
  <c r="AO46" i="3" s="1"/>
  <c r="AM17" i="3"/>
  <c r="AM46" i="3" s="1"/>
  <c r="AK17" i="3"/>
  <c r="AK46" i="3" s="1"/>
  <c r="AI17" i="3"/>
  <c r="DD17" i="3"/>
  <c r="DD46" i="3" s="1"/>
  <c r="DB17" i="3"/>
  <c r="DB46" i="3" s="1"/>
  <c r="CZ17" i="3"/>
  <c r="CZ46" i="3" s="1"/>
  <c r="CX17" i="3"/>
  <c r="CX46" i="3" s="1"/>
  <c r="CV17" i="3"/>
  <c r="CV46" i="3" s="1"/>
  <c r="CT17" i="3"/>
  <c r="CT46" i="3" s="1"/>
  <c r="CR17" i="3"/>
  <c r="CR46" i="3" s="1"/>
  <c r="CP17" i="3"/>
  <c r="CP46" i="3" s="1"/>
  <c r="CN17" i="3"/>
  <c r="CN46" i="3" s="1"/>
  <c r="AX17" i="3"/>
  <c r="AX46" i="3" s="1"/>
  <c r="AV17" i="3"/>
  <c r="AV46" i="3" s="1"/>
  <c r="AT17" i="3"/>
  <c r="AT46" i="3" s="1"/>
  <c r="AR17" i="3"/>
  <c r="AR46" i="3" s="1"/>
  <c r="AP17" i="3"/>
  <c r="AP46" i="3" s="1"/>
  <c r="AN17" i="3"/>
  <c r="AN46" i="3" s="1"/>
  <c r="AL17" i="3"/>
  <c r="AL46" i="3" s="1"/>
  <c r="AJ17" i="3"/>
  <c r="AJ46" i="3" s="1"/>
  <c r="AH17" i="3"/>
  <c r="AH46" i="3" s="1"/>
  <c r="DE17" i="3"/>
  <c r="DE46" i="3" s="1"/>
  <c r="DC17" i="3"/>
  <c r="DC46" i="3" s="1"/>
  <c r="DA17" i="3"/>
  <c r="DA46" i="3" s="1"/>
  <c r="CY17" i="3"/>
  <c r="CY46" i="3" s="1"/>
  <c r="CW17" i="3"/>
  <c r="CW46" i="3" s="1"/>
  <c r="CU17" i="3"/>
  <c r="CU46" i="3" s="1"/>
  <c r="CS17" i="3"/>
  <c r="CS46" i="3" s="1"/>
  <c r="CQ17" i="3"/>
  <c r="CQ46" i="3" s="1"/>
  <c r="CO17" i="3"/>
  <c r="CO46" i="3" s="1"/>
  <c r="CM17" i="3"/>
  <c r="CM46" i="3" s="1"/>
  <c r="J25" i="3"/>
  <c r="J21" i="3"/>
  <c r="J15" i="3"/>
  <c r="J9" i="3"/>
  <c r="J24" i="3"/>
  <c r="J22" i="3"/>
  <c r="J20" i="3"/>
  <c r="J18" i="3"/>
  <c r="J14" i="3"/>
  <c r="J12" i="3"/>
  <c r="AX26" i="3"/>
  <c r="AV26" i="3"/>
  <c r="AT26" i="3"/>
  <c r="AR26" i="3"/>
  <c r="AP26" i="3"/>
  <c r="AN26" i="3"/>
  <c r="AL26" i="3"/>
  <c r="AJ26" i="3"/>
  <c r="AH26" i="3"/>
  <c r="BA26" i="3" s="1"/>
  <c r="BT26" i="3" s="1"/>
  <c r="AY26" i="3"/>
  <c r="AW26" i="3"/>
  <c r="AU26" i="3"/>
  <c r="AS26" i="3"/>
  <c r="AQ26" i="3"/>
  <c r="AO26" i="3"/>
  <c r="AM26" i="3"/>
  <c r="AK26" i="3"/>
  <c r="AI26" i="3"/>
  <c r="E116" i="3"/>
  <c r="E109" i="3"/>
  <c r="E103" i="3"/>
  <c r="E97" i="3"/>
  <c r="E91" i="3"/>
  <c r="E85" i="3"/>
  <c r="E79" i="3"/>
  <c r="E73" i="3"/>
  <c r="E67" i="3"/>
  <c r="E61" i="3"/>
  <c r="E55" i="3"/>
  <c r="E49" i="3"/>
  <c r="E43" i="3"/>
  <c r="E37" i="3"/>
  <c r="E31" i="3"/>
  <c r="E25" i="3"/>
  <c r="E19" i="3"/>
  <c r="E1" i="3"/>
  <c r="E7" i="3"/>
  <c r="E13" i="3"/>
  <c r="D13" i="1"/>
  <c r="C13" i="1"/>
  <c r="F20" i="2"/>
  <c r="AG6" i="3" s="1"/>
  <c r="AG49" i="3" s="1"/>
  <c r="AZ49" i="3" s="1"/>
  <c r="F21" i="2"/>
  <c r="AG4" i="3" s="1"/>
  <c r="F22" i="2"/>
  <c r="AG7" i="3" s="1"/>
  <c r="F23" i="2"/>
  <c r="AG13" i="3" s="1"/>
  <c r="F24" i="2"/>
  <c r="AG5" i="3" s="1"/>
  <c r="F25" i="2"/>
  <c r="AG17" i="3" s="1"/>
  <c r="F26" i="2"/>
  <c r="AG16" i="3" s="1"/>
  <c r="F27" i="2"/>
  <c r="F28" i="2"/>
  <c r="AG11" i="3" s="1"/>
  <c r="F19" i="2"/>
  <c r="AG10" i="3" s="1"/>
  <c r="H20" i="2"/>
  <c r="H21" i="2"/>
  <c r="H22" i="2"/>
  <c r="H23" i="2"/>
  <c r="H24" i="2"/>
  <c r="H25" i="2"/>
  <c r="H26" i="2"/>
  <c r="H27" i="2"/>
  <c r="H28" i="2"/>
  <c r="H19" i="2"/>
  <c r="B14" i="1"/>
  <c r="B15" i="1" s="1"/>
  <c r="B16" i="1" s="1"/>
  <c r="B17" i="1" s="1"/>
  <c r="D17" i="1" s="1"/>
  <c r="J14" i="1"/>
  <c r="E119" i="3"/>
  <c r="E121" i="3"/>
  <c r="E120" i="3"/>
  <c r="AY44" i="3" l="1"/>
  <c r="K17" i="3"/>
  <c r="M17" i="3"/>
  <c r="O17" i="3"/>
  <c r="Q17" i="3"/>
  <c r="S17" i="3"/>
  <c r="L17" i="3"/>
  <c r="N17" i="3"/>
  <c r="P17" i="3"/>
  <c r="R17" i="3"/>
  <c r="T17" i="3"/>
  <c r="AY45" i="3"/>
  <c r="K14" i="3"/>
  <c r="M14" i="3"/>
  <c r="O14" i="3"/>
  <c r="L23" i="24" s="1"/>
  <c r="Q14" i="3"/>
  <c r="N23" i="24" s="1"/>
  <c r="S14" i="3"/>
  <c r="P23" i="24" s="1"/>
  <c r="L14" i="3"/>
  <c r="N14" i="3"/>
  <c r="P14" i="3"/>
  <c r="R14" i="3"/>
  <c r="T14" i="3"/>
  <c r="K16" i="3"/>
  <c r="M16" i="3"/>
  <c r="O16" i="3"/>
  <c r="Q16" i="3"/>
  <c r="S16" i="3"/>
  <c r="L16" i="3"/>
  <c r="N16" i="3"/>
  <c r="P16" i="3"/>
  <c r="R16" i="3"/>
  <c r="T16" i="3"/>
  <c r="K21" i="3"/>
  <c r="M21" i="3"/>
  <c r="J30" i="24" s="1"/>
  <c r="O21" i="3"/>
  <c r="L30" i="24" s="1"/>
  <c r="Q21" i="3"/>
  <c r="N30" i="24" s="1"/>
  <c r="S21" i="3"/>
  <c r="L21" i="3"/>
  <c r="I30" i="24" s="1"/>
  <c r="N21" i="3"/>
  <c r="K30" i="24" s="1"/>
  <c r="P21" i="3"/>
  <c r="M30" i="24" s="1"/>
  <c r="R21" i="3"/>
  <c r="T21" i="3"/>
  <c r="AY50" i="3"/>
  <c r="K25" i="3"/>
  <c r="M25" i="3"/>
  <c r="O25" i="3"/>
  <c r="L34" i="24" s="1"/>
  <c r="Q25" i="3"/>
  <c r="N34" i="24" s="1"/>
  <c r="S25" i="3"/>
  <c r="L25" i="3"/>
  <c r="I34" i="24" s="1"/>
  <c r="N25" i="3"/>
  <c r="K34" i="24" s="1"/>
  <c r="P25" i="3"/>
  <c r="M34" i="24" s="1"/>
  <c r="R25" i="3"/>
  <c r="O34" i="24" s="1"/>
  <c r="T25" i="3"/>
  <c r="K7" i="3"/>
  <c r="M7" i="3"/>
  <c r="O7" i="3"/>
  <c r="Q7" i="3"/>
  <c r="S7" i="3"/>
  <c r="L7" i="3"/>
  <c r="N7" i="3"/>
  <c r="P7" i="3"/>
  <c r="R7" i="3"/>
  <c r="T7" i="3"/>
  <c r="K18" i="3"/>
  <c r="M18" i="3"/>
  <c r="J27" i="24" s="1"/>
  <c r="O18" i="3"/>
  <c r="L27" i="24" s="1"/>
  <c r="Q18" i="3"/>
  <c r="N27" i="24" s="1"/>
  <c r="S18" i="3"/>
  <c r="P27" i="24" s="1"/>
  <c r="L18" i="3"/>
  <c r="I27" i="24" s="1"/>
  <c r="N18" i="3"/>
  <c r="K27" i="24" s="1"/>
  <c r="P18" i="3"/>
  <c r="M27" i="24" s="1"/>
  <c r="R18" i="3"/>
  <c r="O27" i="24" s="1"/>
  <c r="T18" i="3"/>
  <c r="K20" i="3"/>
  <c r="M20" i="3"/>
  <c r="J29" i="24" s="1"/>
  <c r="O20" i="3"/>
  <c r="L29" i="24" s="1"/>
  <c r="Q20" i="3"/>
  <c r="N29" i="24" s="1"/>
  <c r="S20" i="3"/>
  <c r="P29" i="24" s="1"/>
  <c r="L20" i="3"/>
  <c r="I29" i="24" s="1"/>
  <c r="N20" i="3"/>
  <c r="K29" i="24" s="1"/>
  <c r="P20" i="3"/>
  <c r="M29" i="24" s="1"/>
  <c r="R20" i="3"/>
  <c r="O29" i="24" s="1"/>
  <c r="T20" i="3"/>
  <c r="K22" i="3"/>
  <c r="M22" i="3"/>
  <c r="J31" i="24" s="1"/>
  <c r="O22" i="3"/>
  <c r="L31" i="24" s="1"/>
  <c r="Q22" i="3"/>
  <c r="N31" i="24" s="1"/>
  <c r="S22" i="3"/>
  <c r="P31" i="24" s="1"/>
  <c r="L22" i="3"/>
  <c r="I31" i="24" s="1"/>
  <c r="N22" i="3"/>
  <c r="K31" i="24" s="1"/>
  <c r="P22" i="3"/>
  <c r="M31" i="24" s="1"/>
  <c r="R22" i="3"/>
  <c r="O31" i="24" s="1"/>
  <c r="T22" i="3"/>
  <c r="K24" i="3"/>
  <c r="M24" i="3"/>
  <c r="J33" i="24" s="1"/>
  <c r="O24" i="3"/>
  <c r="L33" i="24" s="1"/>
  <c r="Q24" i="3"/>
  <c r="N33" i="24" s="1"/>
  <c r="S24" i="3"/>
  <c r="P33" i="24" s="1"/>
  <c r="L24" i="3"/>
  <c r="I33" i="24" s="1"/>
  <c r="N24" i="3"/>
  <c r="K33" i="24" s="1"/>
  <c r="P24" i="3"/>
  <c r="M33" i="24" s="1"/>
  <c r="R24" i="3"/>
  <c r="O33" i="24" s="1"/>
  <c r="T24" i="3"/>
  <c r="K10" i="3"/>
  <c r="M10" i="3"/>
  <c r="O10" i="3"/>
  <c r="Q10" i="3"/>
  <c r="S10" i="3"/>
  <c r="L10" i="3"/>
  <c r="N10" i="3"/>
  <c r="P10" i="3"/>
  <c r="R10" i="3"/>
  <c r="T10" i="3"/>
  <c r="O26" i="24"/>
  <c r="K19" i="3"/>
  <c r="M19" i="3"/>
  <c r="O19" i="3"/>
  <c r="L28" i="24" s="1"/>
  <c r="Q19" i="3"/>
  <c r="N28" i="24" s="1"/>
  <c r="S19" i="3"/>
  <c r="P28" i="24" s="1"/>
  <c r="L19" i="3"/>
  <c r="I28" i="24" s="1"/>
  <c r="N19" i="3"/>
  <c r="K28" i="24" s="1"/>
  <c r="P19" i="3"/>
  <c r="M28" i="24" s="1"/>
  <c r="R19" i="3"/>
  <c r="T19" i="3"/>
  <c r="K23" i="3"/>
  <c r="M23" i="3"/>
  <c r="O23" i="3"/>
  <c r="L32" i="24" s="1"/>
  <c r="Q23" i="3"/>
  <c r="N32" i="24" s="1"/>
  <c r="S23" i="3"/>
  <c r="P32" i="24" s="1"/>
  <c r="L23" i="3"/>
  <c r="I32" i="24" s="1"/>
  <c r="N23" i="3"/>
  <c r="K32" i="24" s="1"/>
  <c r="P23" i="3"/>
  <c r="M32" i="24" s="1"/>
  <c r="R23" i="3"/>
  <c r="T23" i="3"/>
  <c r="K5" i="3"/>
  <c r="M5" i="3"/>
  <c r="O5" i="3"/>
  <c r="Q5" i="3"/>
  <c r="S5" i="3"/>
  <c r="L5" i="3"/>
  <c r="N5" i="3"/>
  <c r="P5" i="3"/>
  <c r="R5" i="3"/>
  <c r="T5" i="3"/>
  <c r="K9" i="3"/>
  <c r="M9" i="3"/>
  <c r="O9" i="3"/>
  <c r="Q9" i="3"/>
  <c r="S9" i="3"/>
  <c r="P18" i="24" s="1"/>
  <c r="L9" i="3"/>
  <c r="I18" i="24" s="1"/>
  <c r="N9" i="3"/>
  <c r="P9" i="3"/>
  <c r="R9" i="3"/>
  <c r="O18" i="24" s="1"/>
  <c r="T9" i="3"/>
  <c r="K11" i="3"/>
  <c r="M11" i="3"/>
  <c r="O11" i="3"/>
  <c r="Q11" i="3"/>
  <c r="S11" i="3"/>
  <c r="L11" i="3"/>
  <c r="N11" i="3"/>
  <c r="P11" i="3"/>
  <c r="R11" i="3"/>
  <c r="T11" i="3"/>
  <c r="K13" i="3"/>
  <c r="M13" i="3"/>
  <c r="O13" i="3"/>
  <c r="Q13" i="3"/>
  <c r="S13" i="3"/>
  <c r="L13" i="3"/>
  <c r="N13" i="3"/>
  <c r="P13" i="3"/>
  <c r="R13" i="3"/>
  <c r="T13" i="3"/>
  <c r="K15" i="3"/>
  <c r="M15" i="3"/>
  <c r="J24" i="24" s="1"/>
  <c r="O15" i="3"/>
  <c r="L24" i="24" s="1"/>
  <c r="Q15" i="3"/>
  <c r="N24" i="24" s="1"/>
  <c r="S15" i="3"/>
  <c r="L15" i="3"/>
  <c r="I24" i="24" s="1"/>
  <c r="N15" i="3"/>
  <c r="K24" i="24" s="1"/>
  <c r="P15" i="3"/>
  <c r="M24" i="24" s="1"/>
  <c r="R15" i="3"/>
  <c r="T15" i="3"/>
  <c r="K6" i="3"/>
  <c r="M6" i="3"/>
  <c r="O6" i="3"/>
  <c r="Q6" i="3"/>
  <c r="S6" i="3"/>
  <c r="L6" i="3"/>
  <c r="N6" i="3"/>
  <c r="P6" i="3"/>
  <c r="R6" i="3"/>
  <c r="T6" i="3"/>
  <c r="K12" i="3"/>
  <c r="M12" i="3"/>
  <c r="J21" i="24" s="1"/>
  <c r="O12" i="3"/>
  <c r="L21" i="24" s="1"/>
  <c r="Q12" i="3"/>
  <c r="N21" i="24" s="1"/>
  <c r="S12" i="3"/>
  <c r="P21" i="24" s="1"/>
  <c r="L12" i="3"/>
  <c r="I21" i="24" s="1"/>
  <c r="N12" i="3"/>
  <c r="K21" i="24" s="1"/>
  <c r="P12" i="3"/>
  <c r="M21" i="24" s="1"/>
  <c r="R12" i="3"/>
  <c r="O21" i="24" s="1"/>
  <c r="T12" i="3"/>
  <c r="Q21" i="24" s="1"/>
  <c r="R35" i="24"/>
  <c r="M26" i="3"/>
  <c r="J35" i="24" s="1"/>
  <c r="Q26" i="3"/>
  <c r="N35" i="24" s="1"/>
  <c r="L26" i="3"/>
  <c r="I35" i="24" s="1"/>
  <c r="P26" i="3"/>
  <c r="M35" i="24" s="1"/>
  <c r="T26" i="3"/>
  <c r="Q35" i="24" s="1"/>
  <c r="K26" i="3"/>
  <c r="O26" i="3"/>
  <c r="L35" i="24" s="1"/>
  <c r="S26" i="3"/>
  <c r="P35" i="24" s="1"/>
  <c r="N26" i="3"/>
  <c r="K35" i="24" s="1"/>
  <c r="R26" i="3"/>
  <c r="O35" i="24" s="1"/>
  <c r="H35" i="24"/>
  <c r="AA35" i="24"/>
  <c r="AC35" i="24"/>
  <c r="Z35" i="24"/>
  <c r="AB35" i="24"/>
  <c r="T4" i="3"/>
  <c r="R4" i="3"/>
  <c r="P4" i="3"/>
  <c r="N4" i="3"/>
  <c r="L4" i="3"/>
  <c r="S4" i="3"/>
  <c r="Q4" i="3"/>
  <c r="O4" i="3"/>
  <c r="M4" i="3"/>
  <c r="AY40" i="3"/>
  <c r="K4" i="3"/>
  <c r="E28" i="26"/>
  <c r="B35" i="26"/>
  <c r="AY42" i="3"/>
  <c r="AY48" i="3"/>
  <c r="U16" i="24"/>
  <c r="U27" i="24"/>
  <c r="CM44" i="3"/>
  <c r="U24" i="24"/>
  <c r="U19" i="24"/>
  <c r="U13" i="24"/>
  <c r="L60" i="24"/>
  <c r="L50" i="24" s="1"/>
  <c r="L62" i="24" s="1"/>
  <c r="BA52" i="3"/>
  <c r="Y60" i="24"/>
  <c r="Y50" i="24" s="1"/>
  <c r="Y62" i="24" s="1"/>
  <c r="O60" i="24"/>
  <c r="N60" i="24"/>
  <c r="BD28" i="3"/>
  <c r="BE28" i="3" s="1"/>
  <c r="AK40" i="3"/>
  <c r="AI46" i="3"/>
  <c r="BB51" i="3"/>
  <c r="U20" i="24"/>
  <c r="U28" i="24"/>
  <c r="U15" i="24"/>
  <c r="U23" i="24"/>
  <c r="U31" i="24"/>
  <c r="T50" i="24"/>
  <c r="T62" i="24" s="1"/>
  <c r="U50" i="24"/>
  <c r="U62" i="24" s="1"/>
  <c r="Q50" i="24"/>
  <c r="Q62" i="24" s="1"/>
  <c r="X50" i="24"/>
  <c r="X62" i="24" s="1"/>
  <c r="P50" i="24"/>
  <c r="P62" i="24" s="1"/>
  <c r="AA60" i="24"/>
  <c r="AY46" i="3"/>
  <c r="AW46" i="3"/>
  <c r="CL49" i="3"/>
  <c r="BB30" i="3"/>
  <c r="BC30" i="3" s="1"/>
  <c r="BD30" i="3" s="1"/>
  <c r="BE30" i="3" s="1"/>
  <c r="BB34" i="3"/>
  <c r="BC34" i="3" s="1"/>
  <c r="BD34" i="3" s="1"/>
  <c r="BE34" i="3" s="1"/>
  <c r="CL48" i="3"/>
  <c r="Q24" i="24"/>
  <c r="AZ11" i="3"/>
  <c r="BA11" i="3" s="1"/>
  <c r="L20" i="24"/>
  <c r="N20" i="24"/>
  <c r="J20" i="24"/>
  <c r="Q20" i="24"/>
  <c r="K20" i="24"/>
  <c r="M20" i="24"/>
  <c r="I20" i="24"/>
  <c r="J11" i="3"/>
  <c r="AZ16" i="3"/>
  <c r="BA16" i="3" s="1"/>
  <c r="M25" i="24"/>
  <c r="N25" i="24"/>
  <c r="I25" i="24"/>
  <c r="J16" i="3"/>
  <c r="AZ5" i="3"/>
  <c r="BA5" i="3" s="1"/>
  <c r="O14" i="24"/>
  <c r="P14" i="24"/>
  <c r="J5" i="3"/>
  <c r="I14" i="24"/>
  <c r="Q16" i="24"/>
  <c r="AZ7" i="3"/>
  <c r="K16" i="24"/>
  <c r="M16" i="24"/>
  <c r="J7" i="3"/>
  <c r="L16" i="24"/>
  <c r="N16" i="24"/>
  <c r="J16" i="24"/>
  <c r="I16" i="24"/>
  <c r="J15" i="24"/>
  <c r="K15" i="24"/>
  <c r="L15" i="24"/>
  <c r="M15" i="24"/>
  <c r="O15" i="24"/>
  <c r="AG41" i="3"/>
  <c r="AZ41" i="3" s="1"/>
  <c r="AZ6" i="3"/>
  <c r="Q15" i="24"/>
  <c r="N15" i="24"/>
  <c r="I15" i="24"/>
  <c r="P15" i="24"/>
  <c r="J6" i="3"/>
  <c r="Q19" i="24"/>
  <c r="N19" i="24"/>
  <c r="AZ10" i="3"/>
  <c r="BA10" i="3" s="1"/>
  <c r="J19" i="24"/>
  <c r="K19" i="24"/>
  <c r="L19" i="24"/>
  <c r="M19" i="24"/>
  <c r="O19" i="24"/>
  <c r="P19" i="24"/>
  <c r="I19" i="24"/>
  <c r="J10" i="3"/>
  <c r="AZ13" i="3"/>
  <c r="BA13" i="3" s="1"/>
  <c r="AG44" i="3"/>
  <c r="AZ44" i="3" s="1"/>
  <c r="O22" i="24"/>
  <c r="I22" i="24"/>
  <c r="P22" i="24"/>
  <c r="J13" i="3"/>
  <c r="BC51" i="3"/>
  <c r="BD51" i="3" s="1"/>
  <c r="BE51" i="3" s="1"/>
  <c r="BF51" i="3" s="1"/>
  <c r="BG51" i="3" s="1"/>
  <c r="BH51" i="3" s="1"/>
  <c r="BI51" i="3" s="1"/>
  <c r="BJ51" i="3" s="1"/>
  <c r="BK51" i="3" s="1"/>
  <c r="BL51" i="3" s="1"/>
  <c r="BM51" i="3" s="1"/>
  <c r="BN51" i="3" s="1"/>
  <c r="BO51" i="3" s="1"/>
  <c r="BP51" i="3" s="1"/>
  <c r="BQ51" i="3" s="1"/>
  <c r="BR51" i="3" s="1"/>
  <c r="DO28" i="3"/>
  <c r="DQ28" i="3"/>
  <c r="DM28" i="3"/>
  <c r="EA28" i="3"/>
  <c r="DY28" i="3"/>
  <c r="EC28" i="3"/>
  <c r="DO30" i="3"/>
  <c r="DQ30" i="3"/>
  <c r="DM30" i="3"/>
  <c r="EA30" i="3"/>
  <c r="EC30" i="3"/>
  <c r="DY30" i="3"/>
  <c r="DO32" i="3"/>
  <c r="DQ32" i="3"/>
  <c r="DM32" i="3"/>
  <c r="EA32" i="3"/>
  <c r="DY32" i="3"/>
  <c r="EC32" i="3"/>
  <c r="DO34" i="3"/>
  <c r="DQ34" i="3"/>
  <c r="DM34" i="3"/>
  <c r="EA34" i="3"/>
  <c r="EC34" i="3"/>
  <c r="DY34" i="3"/>
  <c r="DO27" i="3"/>
  <c r="DQ27" i="3"/>
  <c r="DM27" i="3"/>
  <c r="EC27" i="3"/>
  <c r="EA27" i="3"/>
  <c r="DY27" i="3"/>
  <c r="DG29" i="3"/>
  <c r="DK29" i="3"/>
  <c r="DI29" i="3"/>
  <c r="DU29" i="3"/>
  <c r="DW29" i="3"/>
  <c r="DS29" i="3"/>
  <c r="DO31" i="3"/>
  <c r="DQ31" i="3"/>
  <c r="DM31" i="3"/>
  <c r="EC31" i="3"/>
  <c r="EA31" i="3"/>
  <c r="DY31" i="3"/>
  <c r="DG33" i="3"/>
  <c r="DK33" i="3"/>
  <c r="DI33" i="3"/>
  <c r="DU33" i="3"/>
  <c r="DW33" i="3"/>
  <c r="DS33" i="3"/>
  <c r="DO35" i="3"/>
  <c r="DQ35" i="3"/>
  <c r="DM35" i="3"/>
  <c r="EC35" i="3"/>
  <c r="EA35" i="3"/>
  <c r="DY35" i="3"/>
  <c r="CL44" i="3"/>
  <c r="Q25" i="24"/>
  <c r="Q28" i="24"/>
  <c r="O28" i="24"/>
  <c r="Q30" i="24"/>
  <c r="Q32" i="24"/>
  <c r="O32" i="24"/>
  <c r="Q14" i="24"/>
  <c r="O16" i="24"/>
  <c r="Q18" i="24"/>
  <c r="K22" i="24"/>
  <c r="O24" i="24"/>
  <c r="DO26" i="3"/>
  <c r="DG28" i="3"/>
  <c r="DK28" i="3"/>
  <c r="DI28" i="3"/>
  <c r="DU28" i="3"/>
  <c r="DW28" i="3"/>
  <c r="DS28" i="3"/>
  <c r="DG30" i="3"/>
  <c r="DK30" i="3"/>
  <c r="DI30" i="3"/>
  <c r="DU30" i="3"/>
  <c r="DW30" i="3"/>
  <c r="DS30" i="3"/>
  <c r="DG32" i="3"/>
  <c r="DK32" i="3"/>
  <c r="DI32" i="3"/>
  <c r="DU32" i="3"/>
  <c r="DW32" i="3"/>
  <c r="DS32" i="3"/>
  <c r="DG34" i="3"/>
  <c r="DK34" i="3"/>
  <c r="DI34" i="3"/>
  <c r="DU34" i="3"/>
  <c r="DW34" i="3"/>
  <c r="DS34" i="3"/>
  <c r="DG51" i="3"/>
  <c r="DK51" i="3"/>
  <c r="DI51" i="3"/>
  <c r="DG27" i="3"/>
  <c r="DK27" i="3"/>
  <c r="DI27" i="3"/>
  <c r="DU27" i="3"/>
  <c r="DW27" i="3"/>
  <c r="DS27" i="3"/>
  <c r="DO29" i="3"/>
  <c r="DQ29" i="3"/>
  <c r="DM29" i="3"/>
  <c r="EC29" i="3"/>
  <c r="EA29" i="3"/>
  <c r="DY29" i="3"/>
  <c r="DG31" i="3"/>
  <c r="DK31" i="3"/>
  <c r="DI31" i="3"/>
  <c r="DU31" i="3"/>
  <c r="DW31" i="3"/>
  <c r="DS31" i="3"/>
  <c r="DO33" i="3"/>
  <c r="DQ33" i="3"/>
  <c r="DM33" i="3"/>
  <c r="EC33" i="3"/>
  <c r="EA33" i="3"/>
  <c r="DY33" i="3"/>
  <c r="DG35" i="3"/>
  <c r="DK35" i="3"/>
  <c r="DI35" i="3"/>
  <c r="DU35" i="3"/>
  <c r="DW35" i="3"/>
  <c r="DS35" i="3"/>
  <c r="J17" i="3"/>
  <c r="P25" i="24"/>
  <c r="O25" i="24"/>
  <c r="L25" i="24"/>
  <c r="K25" i="24"/>
  <c r="J18" i="24"/>
  <c r="J22" i="24"/>
  <c r="J26" i="24"/>
  <c r="J34" i="24"/>
  <c r="P16" i="24"/>
  <c r="P20" i="24"/>
  <c r="P24" i="24"/>
  <c r="P30" i="24"/>
  <c r="P34" i="24"/>
  <c r="O20" i="24"/>
  <c r="O30" i="24"/>
  <c r="N14" i="24"/>
  <c r="N18" i="24"/>
  <c r="N22" i="24"/>
  <c r="M14" i="24"/>
  <c r="M18" i="24"/>
  <c r="M22" i="24"/>
  <c r="L14" i="24"/>
  <c r="L18" i="24"/>
  <c r="L22" i="24"/>
  <c r="K14" i="24"/>
  <c r="K18" i="24"/>
  <c r="J14" i="24"/>
  <c r="Q34" i="24"/>
  <c r="J25" i="24"/>
  <c r="CL47" i="3"/>
  <c r="AQ47" i="3"/>
  <c r="AQ48" i="3"/>
  <c r="AQ49" i="3"/>
  <c r="AQ50" i="3"/>
  <c r="J19" i="3"/>
  <c r="J23" i="3"/>
  <c r="I26" i="24"/>
  <c r="I23" i="24"/>
  <c r="O23" i="24"/>
  <c r="M23" i="24"/>
  <c r="K23" i="24"/>
  <c r="J28" i="24"/>
  <c r="J32" i="24"/>
  <c r="P26" i="24"/>
  <c r="N26" i="24"/>
  <c r="J23" i="24"/>
  <c r="N50" i="24"/>
  <c r="N62" i="24" s="1"/>
  <c r="U18" i="24"/>
  <c r="U22" i="24"/>
  <c r="U26" i="24"/>
  <c r="U30" i="24"/>
  <c r="U34" i="24"/>
  <c r="U17" i="24"/>
  <c r="U21" i="24"/>
  <c r="U25" i="24"/>
  <c r="U29" i="24"/>
  <c r="U33" i="24"/>
  <c r="Z50" i="24"/>
  <c r="Z62" i="24" s="1"/>
  <c r="V50" i="24"/>
  <c r="V62" i="24" s="1"/>
  <c r="R50" i="24"/>
  <c r="R62" i="24" s="1"/>
  <c r="AA50" i="24"/>
  <c r="AA62" i="24" s="1"/>
  <c r="W50" i="24"/>
  <c r="W62" i="24" s="1"/>
  <c r="S50" i="24"/>
  <c r="S62" i="24" s="1"/>
  <c r="O50" i="24"/>
  <c r="O62" i="24" s="1"/>
  <c r="AP45" i="3"/>
  <c r="Q29" i="24"/>
  <c r="AM47" i="3"/>
  <c r="BF30" i="3"/>
  <c r="BG30" i="3" s="1"/>
  <c r="BH30" i="3" s="1"/>
  <c r="BI30" i="3" s="1"/>
  <c r="BJ30" i="3" s="1"/>
  <c r="BK30" i="3" s="1"/>
  <c r="BL30" i="3" s="1"/>
  <c r="BM30" i="3" s="1"/>
  <c r="BN30" i="3" s="1"/>
  <c r="BO30" i="3" s="1"/>
  <c r="BP30" i="3" s="1"/>
  <c r="BQ30" i="3" s="1"/>
  <c r="BR30" i="3" s="1"/>
  <c r="BF34" i="3"/>
  <c r="BG34" i="3" s="1"/>
  <c r="BH34" i="3" s="1"/>
  <c r="BI34" i="3" s="1"/>
  <c r="BJ34" i="3" s="1"/>
  <c r="BK34" i="3" s="1"/>
  <c r="BL34" i="3" s="1"/>
  <c r="BM34" i="3" s="1"/>
  <c r="BN34" i="3" s="1"/>
  <c r="BO34" i="3" s="1"/>
  <c r="BP34" i="3" s="1"/>
  <c r="BQ34" i="3" s="1"/>
  <c r="BR34" i="3" s="1"/>
  <c r="Q23" i="24"/>
  <c r="BF28" i="3"/>
  <c r="BG28" i="3" s="1"/>
  <c r="BH28" i="3" s="1"/>
  <c r="BI28" i="3" s="1"/>
  <c r="BJ28" i="3" s="1"/>
  <c r="BK28" i="3" s="1"/>
  <c r="BL28" i="3" s="1"/>
  <c r="BM28" i="3" s="1"/>
  <c r="BN28" i="3" s="1"/>
  <c r="BO28" i="3" s="1"/>
  <c r="BP28" i="3" s="1"/>
  <c r="BQ28" i="3" s="1"/>
  <c r="BR28" i="3" s="1"/>
  <c r="CL40" i="3"/>
  <c r="Q33" i="24"/>
  <c r="BC29" i="3"/>
  <c r="BD29" i="3" s="1"/>
  <c r="BE29" i="3" s="1"/>
  <c r="BF29" i="3" s="1"/>
  <c r="BG29" i="3" s="1"/>
  <c r="BH29" i="3" s="1"/>
  <c r="BI29" i="3" s="1"/>
  <c r="BJ29" i="3" s="1"/>
  <c r="BK29" i="3" s="1"/>
  <c r="BL29" i="3" s="1"/>
  <c r="BM29" i="3" s="1"/>
  <c r="BN29" i="3" s="1"/>
  <c r="BO29" i="3" s="1"/>
  <c r="BP29" i="3" s="1"/>
  <c r="BQ29" i="3" s="1"/>
  <c r="BR29" i="3" s="1"/>
  <c r="BC33" i="3"/>
  <c r="BD33" i="3" s="1"/>
  <c r="BE33" i="3" s="1"/>
  <c r="BF33" i="3" s="1"/>
  <c r="BG33" i="3" s="1"/>
  <c r="BH33" i="3" s="1"/>
  <c r="BI33" i="3" s="1"/>
  <c r="BJ33" i="3" s="1"/>
  <c r="BK33" i="3" s="1"/>
  <c r="BL33" i="3" s="1"/>
  <c r="BM33" i="3" s="1"/>
  <c r="BN33" i="3" s="1"/>
  <c r="BO33" i="3" s="1"/>
  <c r="BP33" i="3" s="1"/>
  <c r="BQ33" i="3" s="1"/>
  <c r="BR33" i="3" s="1"/>
  <c r="K26" i="24"/>
  <c r="BB32" i="3"/>
  <c r="BC32" i="3" s="1"/>
  <c r="BD32" i="3" s="1"/>
  <c r="BE32" i="3" s="1"/>
  <c r="BF32" i="3" s="1"/>
  <c r="BG32" i="3" s="1"/>
  <c r="BH32" i="3" s="1"/>
  <c r="BI32" i="3" s="1"/>
  <c r="BJ32" i="3" s="1"/>
  <c r="BK32" i="3" s="1"/>
  <c r="BL32" i="3" s="1"/>
  <c r="BM32" i="3" s="1"/>
  <c r="BN32" i="3" s="1"/>
  <c r="BO32" i="3" s="1"/>
  <c r="BP32" i="3" s="1"/>
  <c r="BQ32" i="3" s="1"/>
  <c r="BR32" i="3" s="1"/>
  <c r="CL4" i="3"/>
  <c r="CL42" i="3"/>
  <c r="BA41" i="3"/>
  <c r="EB29" i="3"/>
  <c r="BB52" i="3"/>
  <c r="BC52" i="3" s="1"/>
  <c r="BD52" i="3" s="1"/>
  <c r="BE52" i="3" s="1"/>
  <c r="BF52" i="3" s="1"/>
  <c r="BG52" i="3" s="1"/>
  <c r="BH52" i="3" s="1"/>
  <c r="BI52" i="3" s="1"/>
  <c r="BJ52" i="3" s="1"/>
  <c r="BK52" i="3" s="1"/>
  <c r="BL52" i="3" s="1"/>
  <c r="BM52" i="3" s="1"/>
  <c r="BN52" i="3" s="1"/>
  <c r="BO52" i="3" s="1"/>
  <c r="BP52" i="3" s="1"/>
  <c r="BQ52" i="3" s="1"/>
  <c r="BR52" i="3" s="1"/>
  <c r="Q22" i="24"/>
  <c r="Q27" i="24"/>
  <c r="Q31" i="24"/>
  <c r="BM27" i="3"/>
  <c r="BN27" i="3" s="1"/>
  <c r="BO27" i="3" s="1"/>
  <c r="BP27" i="3" s="1"/>
  <c r="BQ27" i="3" s="1"/>
  <c r="BR27" i="3" s="1"/>
  <c r="BM35" i="3"/>
  <c r="BN35" i="3" s="1"/>
  <c r="BO35" i="3" s="1"/>
  <c r="BP35" i="3" s="1"/>
  <c r="BQ35" i="3" s="1"/>
  <c r="BR35" i="3" s="1"/>
  <c r="EB31" i="3"/>
  <c r="M60" i="24"/>
  <c r="M50" i="24" s="1"/>
  <c r="M62" i="24" s="1"/>
  <c r="EB33" i="3"/>
  <c r="J60" i="24"/>
  <c r="J50" i="24" s="1"/>
  <c r="J62" i="24" s="1"/>
  <c r="AI40" i="3"/>
  <c r="K60" i="24"/>
  <c r="K50" i="24" s="1"/>
  <c r="K62" i="24" s="1"/>
  <c r="M26" i="24"/>
  <c r="EB35" i="3"/>
  <c r="EB27" i="3"/>
  <c r="DV7" i="3"/>
  <c r="EB7" i="3"/>
  <c r="DV11" i="3"/>
  <c r="EB11" i="3"/>
  <c r="DV15" i="3"/>
  <c r="EB15" i="3"/>
  <c r="DV19" i="3"/>
  <c r="EB19" i="3"/>
  <c r="DV23" i="3"/>
  <c r="EB23" i="3"/>
  <c r="EB10" i="3"/>
  <c r="DV14" i="3"/>
  <c r="DV18" i="3"/>
  <c r="DV22" i="3"/>
  <c r="EB6" i="3"/>
  <c r="EB28" i="3"/>
  <c r="EB30" i="3"/>
  <c r="EB32" i="3"/>
  <c r="EB34" i="3"/>
  <c r="DV5" i="3"/>
  <c r="EB5" i="3"/>
  <c r="DV9" i="3"/>
  <c r="EB9" i="3"/>
  <c r="DV13" i="3"/>
  <c r="EB13" i="3"/>
  <c r="DV21" i="3"/>
  <c r="EB21" i="3"/>
  <c r="DV25" i="3"/>
  <c r="EB25" i="3"/>
  <c r="DV12" i="3"/>
  <c r="EB12" i="3"/>
  <c r="DV16" i="3"/>
  <c r="EB16" i="3"/>
  <c r="DV20" i="3"/>
  <c r="EB20" i="3"/>
  <c r="DV24" i="3"/>
  <c r="EB24" i="3"/>
  <c r="DJ27" i="3"/>
  <c r="DV27" i="3"/>
  <c r="DJ29" i="3"/>
  <c r="DV29" i="3"/>
  <c r="DJ31" i="3"/>
  <c r="DV31" i="3"/>
  <c r="DJ33" i="3"/>
  <c r="DV33" i="3"/>
  <c r="DJ35" i="3"/>
  <c r="DV35" i="3"/>
  <c r="DJ28" i="3"/>
  <c r="DV28" i="3"/>
  <c r="DJ30" i="3"/>
  <c r="DV30" i="3"/>
  <c r="DJ32" i="3"/>
  <c r="DV32" i="3"/>
  <c r="DJ34" i="3"/>
  <c r="DV34" i="3"/>
  <c r="DV6" i="3"/>
  <c r="DJ17" i="3"/>
  <c r="DV17" i="3"/>
  <c r="H18" i="24"/>
  <c r="T18" i="24" s="1"/>
  <c r="DJ9" i="3"/>
  <c r="H34" i="24"/>
  <c r="S34" i="24" s="1"/>
  <c r="DJ25" i="3"/>
  <c r="H25" i="24"/>
  <c r="S25" i="24" s="1"/>
  <c r="DJ16" i="3"/>
  <c r="H33" i="24"/>
  <c r="T33" i="24" s="1"/>
  <c r="DJ24" i="3"/>
  <c r="H16" i="24"/>
  <c r="S16" i="24" s="1"/>
  <c r="DJ7" i="3"/>
  <c r="H20" i="24"/>
  <c r="S20" i="24" s="1"/>
  <c r="DJ11" i="3"/>
  <c r="H24" i="24"/>
  <c r="S24" i="24" s="1"/>
  <c r="DJ15" i="3"/>
  <c r="H28" i="24"/>
  <c r="T28" i="24" s="1"/>
  <c r="DJ19" i="3"/>
  <c r="H32" i="24"/>
  <c r="T32" i="24" s="1"/>
  <c r="DJ23" i="3"/>
  <c r="H19" i="24"/>
  <c r="T19" i="24" s="1"/>
  <c r="H23" i="24"/>
  <c r="DJ14" i="3"/>
  <c r="H27" i="24"/>
  <c r="DJ18" i="3"/>
  <c r="H31" i="24"/>
  <c r="DJ22" i="3"/>
  <c r="H15" i="24"/>
  <c r="S15" i="24" s="1"/>
  <c r="DJ6" i="3"/>
  <c r="H14" i="24"/>
  <c r="T14" i="24" s="1"/>
  <c r="DJ5" i="3"/>
  <c r="H22" i="24"/>
  <c r="DJ13" i="3"/>
  <c r="H30" i="24"/>
  <c r="T30" i="24" s="1"/>
  <c r="DJ21" i="3"/>
  <c r="H21" i="24"/>
  <c r="T21" i="24" s="1"/>
  <c r="DJ12" i="3"/>
  <c r="H29" i="24"/>
  <c r="T29" i="24" s="1"/>
  <c r="DJ20" i="3"/>
  <c r="R15" i="24"/>
  <c r="DP6" i="3"/>
  <c r="R23" i="24"/>
  <c r="DP14" i="3"/>
  <c r="R27" i="24"/>
  <c r="DP18" i="3"/>
  <c r="R31" i="24"/>
  <c r="DP22" i="3"/>
  <c r="R13" i="24"/>
  <c r="DP4" i="3"/>
  <c r="R19" i="24"/>
  <c r="DP10" i="3"/>
  <c r="R29" i="24"/>
  <c r="DP20" i="3"/>
  <c r="R33" i="24"/>
  <c r="DP24" i="3"/>
  <c r="B15" i="24"/>
  <c r="AG8" i="3"/>
  <c r="I60" i="24" s="1"/>
  <c r="I50" i="24" s="1"/>
  <c r="I62" i="24" s="1"/>
  <c r="AG48" i="3"/>
  <c r="AZ48" i="3" s="1"/>
  <c r="BA48" i="3" s="1"/>
  <c r="AG50" i="3"/>
  <c r="AZ50" i="3" s="1"/>
  <c r="BA50" i="3" s="1"/>
  <c r="K46" i="3"/>
  <c r="DJ46" i="3" s="1"/>
  <c r="H26" i="24"/>
  <c r="CL13" i="3"/>
  <c r="CL21" i="3"/>
  <c r="CL25" i="3"/>
  <c r="AJ45" i="3"/>
  <c r="AN45" i="3"/>
  <c r="AK48" i="3"/>
  <c r="AK49" i="3"/>
  <c r="AK50" i="3"/>
  <c r="AN40" i="3"/>
  <c r="AJ40" i="3"/>
  <c r="AL41" i="3"/>
  <c r="CM41" i="3"/>
  <c r="CL41" i="3" s="1"/>
  <c r="AK41" i="3"/>
  <c r="AH42" i="3"/>
  <c r="AH43" i="3"/>
  <c r="AH44" i="3"/>
  <c r="BA44" i="3" s="1"/>
  <c r="CL16" i="3"/>
  <c r="CL5" i="3"/>
  <c r="CL7" i="3"/>
  <c r="CL9" i="3"/>
  <c r="CL11" i="3"/>
  <c r="CL15" i="3"/>
  <c r="CL19" i="3"/>
  <c r="CL23" i="3"/>
  <c r="AH45" i="3"/>
  <c r="BA45" i="3" s="1"/>
  <c r="BB45" i="3" s="1"/>
  <c r="AI48" i="3"/>
  <c r="AM48" i="3"/>
  <c r="AI49" i="3"/>
  <c r="AM49" i="3"/>
  <c r="AI50" i="3"/>
  <c r="AM50" i="3"/>
  <c r="AL40" i="3"/>
  <c r="AH40" i="3"/>
  <c r="AN41" i="3"/>
  <c r="AJ41" i="3"/>
  <c r="AM41" i="3"/>
  <c r="AI41" i="3"/>
  <c r="CL8" i="3"/>
  <c r="AG43" i="3"/>
  <c r="AZ43" i="3" s="1"/>
  <c r="BA43" i="3" s="1"/>
  <c r="BB43" i="3" s="1"/>
  <c r="CM43" i="3"/>
  <c r="CL43" i="3" s="1"/>
  <c r="AK44" i="3"/>
  <c r="CL12" i="3"/>
  <c r="AJ44" i="3"/>
  <c r="CM45" i="3"/>
  <c r="CL45" i="3" s="1"/>
  <c r="CM50" i="3"/>
  <c r="CL50" i="3" s="1"/>
  <c r="J15" i="1"/>
  <c r="H17" i="1"/>
  <c r="H15" i="1"/>
  <c r="H16" i="1"/>
  <c r="J26" i="3"/>
  <c r="L26" i="24"/>
  <c r="J44" i="3"/>
  <c r="J48" i="3"/>
  <c r="J50" i="3"/>
  <c r="BB26" i="3"/>
  <c r="J43" i="3"/>
  <c r="BA49" i="3"/>
  <c r="BA7" i="3"/>
  <c r="BA14" i="3"/>
  <c r="BA24" i="3"/>
  <c r="BB5" i="3"/>
  <c r="BB9" i="3"/>
  <c r="BB11" i="3"/>
  <c r="BB13" i="3"/>
  <c r="BB15" i="3"/>
  <c r="BB19" i="3"/>
  <c r="BB21" i="3"/>
  <c r="BB23" i="3"/>
  <c r="BB25" i="3"/>
  <c r="Q13" i="24"/>
  <c r="AG40" i="3"/>
  <c r="AZ40" i="3" s="1"/>
  <c r="AZ4" i="3"/>
  <c r="I59" i="24" s="1"/>
  <c r="I64" i="24" s="1"/>
  <c r="BA47" i="3"/>
  <c r="BA6" i="3"/>
  <c r="BA20" i="3"/>
  <c r="BB18" i="3"/>
  <c r="BB22" i="3"/>
  <c r="BB12" i="3"/>
  <c r="BB16" i="3"/>
  <c r="J45" i="3"/>
  <c r="J47" i="3"/>
  <c r="J49" i="3"/>
  <c r="K44" i="3"/>
  <c r="DJ44" i="3" s="1"/>
  <c r="K48" i="3"/>
  <c r="DJ48" i="3" s="1"/>
  <c r="K50" i="3"/>
  <c r="DJ50" i="3" s="1"/>
  <c r="J46" i="3"/>
  <c r="K43" i="3"/>
  <c r="DJ43" i="3" s="1"/>
  <c r="K45" i="3"/>
  <c r="DJ45" i="3" s="1"/>
  <c r="K47" i="3"/>
  <c r="DJ47" i="3" s="1"/>
  <c r="K49" i="3"/>
  <c r="DJ49" i="3" s="1"/>
  <c r="K41" i="3"/>
  <c r="DJ41" i="3" s="1"/>
  <c r="Q26" i="24"/>
  <c r="AZ17" i="3"/>
  <c r="AG46" i="3"/>
  <c r="AZ46" i="3" s="1"/>
  <c r="CL46" i="3"/>
  <c r="CL17" i="3"/>
  <c r="J4" i="3"/>
  <c r="P13" i="24"/>
  <c r="N13" i="24"/>
  <c r="L13" i="24"/>
  <c r="J13" i="24"/>
  <c r="I13" i="24"/>
  <c r="O13" i="24"/>
  <c r="M13" i="24"/>
  <c r="K13" i="24"/>
  <c r="C17" i="1"/>
  <c r="C16" i="1"/>
  <c r="C15" i="1"/>
  <c r="C14" i="1"/>
  <c r="D16" i="1"/>
  <c r="D15" i="1"/>
  <c r="D14" i="1"/>
  <c r="E117" i="3"/>
  <c r="E118" i="3"/>
  <c r="AZ8" i="3" l="1"/>
  <c r="T8" i="3"/>
  <c r="Q17" i="24" s="1"/>
  <c r="P8" i="3"/>
  <c r="M17" i="24" s="1"/>
  <c r="L8" i="3"/>
  <c r="I17" i="24" s="1"/>
  <c r="Q8" i="3"/>
  <c r="N17" i="24" s="1"/>
  <c r="M8" i="3"/>
  <c r="J17" i="24" s="1"/>
  <c r="J8" i="3"/>
  <c r="J42" i="3" s="1"/>
  <c r="AG42" i="3"/>
  <c r="AZ42" i="3" s="1"/>
  <c r="R8" i="3"/>
  <c r="O17" i="24" s="1"/>
  <c r="N8" i="3"/>
  <c r="K17" i="24" s="1"/>
  <c r="S8" i="3"/>
  <c r="P17" i="24" s="1"/>
  <c r="O8" i="3"/>
  <c r="L17" i="24" s="1"/>
  <c r="K8" i="3"/>
  <c r="T35" i="24"/>
  <c r="S35" i="24"/>
  <c r="E29" i="26"/>
  <c r="B36" i="26"/>
  <c r="DV10" i="3"/>
  <c r="J41" i="3"/>
  <c r="T31" i="24"/>
  <c r="T22" i="24"/>
  <c r="S18" i="24"/>
  <c r="BB41" i="3"/>
  <c r="DJ10" i="3"/>
  <c r="BB50" i="3"/>
  <c r="EB22" i="3"/>
  <c r="H14" i="1"/>
  <c r="H13" i="1"/>
  <c r="T23" i="24"/>
  <c r="EB14" i="3"/>
  <c r="T27" i="24"/>
  <c r="EB18" i="3"/>
  <c r="S22" i="24"/>
  <c r="T34" i="24"/>
  <c r="BB48" i="3"/>
  <c r="BC48" i="3" s="1"/>
  <c r="T25" i="24"/>
  <c r="EB8" i="3"/>
  <c r="EB4" i="3"/>
  <c r="EB26" i="3"/>
  <c r="EA26" i="3" s="1"/>
  <c r="EB17" i="3"/>
  <c r="S23" i="24"/>
  <c r="T16" i="24"/>
  <c r="T24" i="24"/>
  <c r="S33" i="24"/>
  <c r="DJ8" i="3"/>
  <c r="DV8" i="3"/>
  <c r="DJ26" i="3"/>
  <c r="DI26" i="3" s="1"/>
  <c r="DV26" i="3"/>
  <c r="S31" i="24"/>
  <c r="S32" i="24"/>
  <c r="T20" i="24"/>
  <c r="S14" i="24"/>
  <c r="S21" i="24"/>
  <c r="DJ4" i="3"/>
  <c r="DV4" i="3"/>
  <c r="T15" i="24"/>
  <c r="S27" i="24"/>
  <c r="S19" i="24"/>
  <c r="S28" i="24"/>
  <c r="S29" i="24"/>
  <c r="S30" i="24"/>
  <c r="R21" i="24"/>
  <c r="DP12" i="3"/>
  <c r="R17" i="24"/>
  <c r="DP8" i="3"/>
  <c r="R32" i="24"/>
  <c r="DP23" i="3"/>
  <c r="R24" i="24"/>
  <c r="DP15" i="3"/>
  <c r="R18" i="24"/>
  <c r="DP9" i="3"/>
  <c r="R14" i="24"/>
  <c r="DP5" i="3"/>
  <c r="R30" i="24"/>
  <c r="DP21" i="3"/>
  <c r="R26" i="24"/>
  <c r="DP17" i="3"/>
  <c r="R28" i="24"/>
  <c r="DP19" i="3"/>
  <c r="R20" i="24"/>
  <c r="DP11" i="3"/>
  <c r="R16" i="24"/>
  <c r="DP7" i="3"/>
  <c r="R25" i="24"/>
  <c r="DP16" i="3"/>
  <c r="R34" i="24"/>
  <c r="DP25" i="3"/>
  <c r="R22" i="24"/>
  <c r="DP13" i="3"/>
  <c r="DO13" i="3" s="1"/>
  <c r="B16" i="24"/>
  <c r="S26" i="24"/>
  <c r="T26" i="24"/>
  <c r="K42" i="3"/>
  <c r="DJ42" i="3" s="1"/>
  <c r="H17" i="24"/>
  <c r="K40" i="3"/>
  <c r="DJ40" i="3" s="1"/>
  <c r="DI40" i="3" s="1"/>
  <c r="H13" i="24"/>
  <c r="T13" i="24" s="1"/>
  <c r="J16" i="1"/>
  <c r="BC26" i="3"/>
  <c r="BU26" i="3"/>
  <c r="AF5" i="3"/>
  <c r="AF7" i="3"/>
  <c r="AF9" i="3"/>
  <c r="AF11" i="3"/>
  <c r="AF13" i="3"/>
  <c r="AF15" i="3"/>
  <c r="AF17" i="3"/>
  <c r="AF19" i="3"/>
  <c r="AF21" i="3"/>
  <c r="AF23" i="3"/>
  <c r="AF25" i="3"/>
  <c r="AD4" i="3"/>
  <c r="AD6" i="3"/>
  <c r="AD8" i="3"/>
  <c r="AD10" i="3"/>
  <c r="AD12" i="3"/>
  <c r="AD14" i="3"/>
  <c r="AD16" i="3"/>
  <c r="AD18" i="3"/>
  <c r="AD20" i="3"/>
  <c r="AD22" i="3"/>
  <c r="AD24" i="3"/>
  <c r="Z5" i="3"/>
  <c r="AB5" i="3"/>
  <c r="Z6" i="3"/>
  <c r="AB6" i="3"/>
  <c r="Z7" i="3"/>
  <c r="AB7" i="3"/>
  <c r="Z8" i="3"/>
  <c r="AB8" i="3"/>
  <c r="Z9" i="3"/>
  <c r="AB9" i="3"/>
  <c r="Z10" i="3"/>
  <c r="AB10" i="3"/>
  <c r="Z11" i="3"/>
  <c r="AB11" i="3"/>
  <c r="Z12" i="3"/>
  <c r="AB12" i="3"/>
  <c r="Z13" i="3"/>
  <c r="AB13" i="3"/>
  <c r="Z14" i="3"/>
  <c r="AB14" i="3"/>
  <c r="Z15" i="3"/>
  <c r="AB15" i="3"/>
  <c r="Z16" i="3"/>
  <c r="AB16" i="3"/>
  <c r="Z17" i="3"/>
  <c r="AB17" i="3"/>
  <c r="Z18" i="3"/>
  <c r="AB18" i="3"/>
  <c r="Z19" i="3"/>
  <c r="AB19" i="3"/>
  <c r="Z20" i="3"/>
  <c r="AB20" i="3"/>
  <c r="Z21" i="3"/>
  <c r="AB21" i="3"/>
  <c r="Z22" i="3"/>
  <c r="AB22" i="3"/>
  <c r="Z23" i="3"/>
  <c r="AB23" i="3"/>
  <c r="Z24" i="3"/>
  <c r="AB24" i="3"/>
  <c r="Z25" i="3"/>
  <c r="AB25" i="3"/>
  <c r="AC4" i="3"/>
  <c r="AA4" i="3"/>
  <c r="Y4" i="3"/>
  <c r="Y6" i="3"/>
  <c r="Y8" i="3"/>
  <c r="Y10" i="3"/>
  <c r="Y12" i="3"/>
  <c r="Y14" i="3"/>
  <c r="Y16" i="3"/>
  <c r="Y18" i="3"/>
  <c r="Y20" i="3"/>
  <c r="Y22" i="3"/>
  <c r="Y24" i="3"/>
  <c r="X4" i="3"/>
  <c r="X6" i="3"/>
  <c r="X8" i="3"/>
  <c r="X10" i="3"/>
  <c r="X12" i="3"/>
  <c r="X14" i="3"/>
  <c r="X16" i="3"/>
  <c r="X18" i="3"/>
  <c r="X20" i="3"/>
  <c r="X22" i="3"/>
  <c r="X24" i="3"/>
  <c r="W4" i="3"/>
  <c r="AF6" i="3"/>
  <c r="AF8" i="3"/>
  <c r="AF10" i="3"/>
  <c r="AF12" i="3"/>
  <c r="AF14" i="3"/>
  <c r="AF16" i="3"/>
  <c r="AF18" i="3"/>
  <c r="AF20" i="3"/>
  <c r="AF22" i="3"/>
  <c r="AF24" i="3"/>
  <c r="AF4" i="3"/>
  <c r="AD5" i="3"/>
  <c r="AD7" i="3"/>
  <c r="AD9" i="3"/>
  <c r="AD11" i="3"/>
  <c r="AD13" i="3"/>
  <c r="AD15" i="3"/>
  <c r="AD17" i="3"/>
  <c r="AD19" i="3"/>
  <c r="AD21" i="3"/>
  <c r="AD23" i="3"/>
  <c r="AD25" i="3"/>
  <c r="AA5" i="3"/>
  <c r="AC5" i="3"/>
  <c r="AA6" i="3"/>
  <c r="AC6" i="3"/>
  <c r="AA7" i="3"/>
  <c r="AC7" i="3"/>
  <c r="AA8" i="3"/>
  <c r="AC8" i="3"/>
  <c r="AA9" i="3"/>
  <c r="AC9" i="3"/>
  <c r="AA10" i="3"/>
  <c r="AC10" i="3"/>
  <c r="AA11" i="3"/>
  <c r="AC11" i="3"/>
  <c r="AA12" i="3"/>
  <c r="AC12" i="3"/>
  <c r="AA13" i="3"/>
  <c r="AC13" i="3"/>
  <c r="AA14" i="3"/>
  <c r="AC14" i="3"/>
  <c r="AA15" i="3"/>
  <c r="AC15" i="3"/>
  <c r="AA16" i="3"/>
  <c r="AC16" i="3"/>
  <c r="AA17" i="3"/>
  <c r="AC17" i="3"/>
  <c r="AA18" i="3"/>
  <c r="AC18" i="3"/>
  <c r="AA19" i="3"/>
  <c r="AC19" i="3"/>
  <c r="AA20" i="3"/>
  <c r="AC20" i="3"/>
  <c r="AA21" i="3"/>
  <c r="AC21" i="3"/>
  <c r="AA22" i="3"/>
  <c r="AC22" i="3"/>
  <c r="AA23" i="3"/>
  <c r="AC23" i="3"/>
  <c r="AA24" i="3"/>
  <c r="AC24" i="3"/>
  <c r="AA25" i="3"/>
  <c r="AC25" i="3"/>
  <c r="AB4" i="3"/>
  <c r="Z4" i="3"/>
  <c r="Y5" i="3"/>
  <c r="Y7" i="3"/>
  <c r="Y9" i="3"/>
  <c r="Y11" i="3"/>
  <c r="Y13" i="3"/>
  <c r="Y15" i="3"/>
  <c r="Y17" i="3"/>
  <c r="Y19" i="3"/>
  <c r="Y21" i="3"/>
  <c r="Y23" i="3"/>
  <c r="Y25" i="3"/>
  <c r="X5" i="3"/>
  <c r="X7" i="3"/>
  <c r="X9" i="3"/>
  <c r="X11" i="3"/>
  <c r="X13" i="3"/>
  <c r="X15" i="3"/>
  <c r="X17" i="3"/>
  <c r="X19" i="3"/>
  <c r="X21" i="3"/>
  <c r="X23" i="3"/>
  <c r="X25" i="3"/>
  <c r="V26" i="3"/>
  <c r="AC26" i="3"/>
  <c r="AF26" i="3"/>
  <c r="Y26" i="3"/>
  <c r="Z26" i="3"/>
  <c r="U26" i="3"/>
  <c r="W26" i="3"/>
  <c r="AA26" i="3"/>
  <c r="X26" i="3"/>
  <c r="AB26" i="3"/>
  <c r="AD26" i="3"/>
  <c r="J40" i="3"/>
  <c r="W6" i="3"/>
  <c r="W8" i="3"/>
  <c r="W10" i="3"/>
  <c r="W12" i="3"/>
  <c r="W14" i="3"/>
  <c r="W16" i="3"/>
  <c r="W18" i="3"/>
  <c r="W20" i="3"/>
  <c r="W22" i="3"/>
  <c r="W24" i="3"/>
  <c r="V6" i="3"/>
  <c r="V8" i="3"/>
  <c r="V10" i="3"/>
  <c r="V12" i="3"/>
  <c r="V14" i="3"/>
  <c r="V16" i="3"/>
  <c r="V18" i="3"/>
  <c r="V20" i="3"/>
  <c r="V22" i="3"/>
  <c r="V24" i="3"/>
  <c r="V4" i="3"/>
  <c r="U6" i="3"/>
  <c r="U8" i="3"/>
  <c r="U10" i="3"/>
  <c r="U12" i="3"/>
  <c r="U14" i="3"/>
  <c r="U16" i="3"/>
  <c r="U18" i="3"/>
  <c r="U20" i="3"/>
  <c r="U22" i="3"/>
  <c r="U24" i="3"/>
  <c r="U4" i="3"/>
  <c r="W5" i="3"/>
  <c r="W7" i="3"/>
  <c r="W9" i="3"/>
  <c r="W11" i="3"/>
  <c r="W13" i="3"/>
  <c r="W15" i="3"/>
  <c r="W17" i="3"/>
  <c r="W19" i="3"/>
  <c r="W21" i="3"/>
  <c r="W23" i="3"/>
  <c r="W25" i="3"/>
  <c r="V5" i="3"/>
  <c r="V7" i="3"/>
  <c r="V9" i="3"/>
  <c r="V11" i="3"/>
  <c r="V13" i="3"/>
  <c r="V15" i="3"/>
  <c r="V17" i="3"/>
  <c r="V19" i="3"/>
  <c r="V21" i="3"/>
  <c r="V23" i="3"/>
  <c r="V25" i="3"/>
  <c r="U5" i="3"/>
  <c r="U7" i="3"/>
  <c r="U9" i="3"/>
  <c r="U11" i="3"/>
  <c r="U13" i="3"/>
  <c r="U15" i="3"/>
  <c r="U17" i="3"/>
  <c r="U19" i="3"/>
  <c r="U21" i="3"/>
  <c r="U23" i="3"/>
  <c r="U25" i="3"/>
  <c r="BA17" i="3"/>
  <c r="BS17" i="3"/>
  <c r="BC16" i="3"/>
  <c r="BC12" i="3"/>
  <c r="BC22" i="3"/>
  <c r="BC18" i="3"/>
  <c r="BB47" i="3"/>
  <c r="BA40" i="3"/>
  <c r="BS40" i="3"/>
  <c r="BS45" i="3"/>
  <c r="BS43" i="3"/>
  <c r="BS41" i="3"/>
  <c r="BS50" i="3"/>
  <c r="BS48" i="3"/>
  <c r="BB24" i="3"/>
  <c r="BB14" i="3"/>
  <c r="BA42" i="3"/>
  <c r="BS42" i="3"/>
  <c r="BS20" i="3"/>
  <c r="BS10" i="3"/>
  <c r="BS6" i="3"/>
  <c r="BS7" i="3"/>
  <c r="BS49" i="3"/>
  <c r="BS44" i="3"/>
  <c r="BA46" i="3"/>
  <c r="BS46" i="3"/>
  <c r="BB20" i="3"/>
  <c r="BB10" i="3"/>
  <c r="BB6" i="3"/>
  <c r="BA4" i="3"/>
  <c r="J59" i="24" s="1"/>
  <c r="J64" i="24" s="1"/>
  <c r="BS4" i="3"/>
  <c r="BS25" i="3"/>
  <c r="BS23" i="3"/>
  <c r="BS21" i="3"/>
  <c r="BS19" i="3"/>
  <c r="BS15" i="3"/>
  <c r="BS13" i="3"/>
  <c r="BS11" i="3"/>
  <c r="BS9" i="3"/>
  <c r="BS5" i="3"/>
  <c r="BS16" i="3"/>
  <c r="BS12" i="3"/>
  <c r="BS22" i="3"/>
  <c r="BS18" i="3"/>
  <c r="BC25" i="3"/>
  <c r="BC23" i="3"/>
  <c r="BC21" i="3"/>
  <c r="BC19" i="3"/>
  <c r="BC45" i="3"/>
  <c r="BC43" i="3"/>
  <c r="BC41" i="3"/>
  <c r="BC50" i="3"/>
  <c r="BC15" i="3"/>
  <c r="BC13" i="3"/>
  <c r="BC11" i="3"/>
  <c r="BC9" i="3"/>
  <c r="BC5" i="3"/>
  <c r="BB7" i="3"/>
  <c r="BB49" i="3"/>
  <c r="BB44" i="3"/>
  <c r="BS8" i="3"/>
  <c r="BA8" i="3"/>
  <c r="BS47" i="3"/>
  <c r="BS24" i="3"/>
  <c r="I58" i="24" s="1"/>
  <c r="I63" i="24" s="1"/>
  <c r="BS14" i="3"/>
  <c r="DU26" i="3" l="1"/>
  <c r="E30" i="26"/>
  <c r="DI17" i="3"/>
  <c r="EA17" i="3"/>
  <c r="EA7" i="3"/>
  <c r="DI8" i="3"/>
  <c r="EA19" i="3"/>
  <c r="EA15" i="3"/>
  <c r="EA11" i="3"/>
  <c r="D55" i="24"/>
  <c r="EA23" i="3"/>
  <c r="EA10" i="3"/>
  <c r="EA14" i="3"/>
  <c r="EA18" i="3"/>
  <c r="DI25" i="3"/>
  <c r="DI7" i="3"/>
  <c r="DI9" i="3"/>
  <c r="DI16" i="3"/>
  <c r="DI15" i="3"/>
  <c r="DI24" i="3"/>
  <c r="DI11" i="3"/>
  <c r="DI23" i="3"/>
  <c r="DI19" i="3"/>
  <c r="DI10" i="3"/>
  <c r="DI14" i="3"/>
  <c r="DI18" i="3"/>
  <c r="DI6" i="3"/>
  <c r="DI22" i="3"/>
  <c r="DU6" i="3"/>
  <c r="DK40" i="3"/>
  <c r="DG40" i="3" s="1"/>
  <c r="DI42" i="3"/>
  <c r="DI44" i="3"/>
  <c r="DI41" i="3"/>
  <c r="DI48" i="3"/>
  <c r="DI49" i="3"/>
  <c r="DI47" i="3"/>
  <c r="DI43" i="3"/>
  <c r="DI46" i="3"/>
  <c r="DI45" i="3"/>
  <c r="DI50" i="3"/>
  <c r="DI4" i="3"/>
  <c r="DK4" i="3" s="1"/>
  <c r="DG4" i="3" s="1"/>
  <c r="DI5" i="3"/>
  <c r="DI13" i="3"/>
  <c r="DI21" i="3"/>
  <c r="DI12" i="3"/>
  <c r="DI20" i="3"/>
  <c r="DU17" i="3"/>
  <c r="EA22" i="3"/>
  <c r="EA6" i="3"/>
  <c r="EA9" i="3"/>
  <c r="EA21" i="3"/>
  <c r="EA12" i="3"/>
  <c r="EA20" i="3"/>
  <c r="EA8" i="3"/>
  <c r="EA5" i="3"/>
  <c r="EA13" i="3"/>
  <c r="EA25" i="3"/>
  <c r="EA16" i="3"/>
  <c r="EA24" i="3"/>
  <c r="EA4" i="3"/>
  <c r="EC4" i="3" s="1"/>
  <c r="DU4" i="3"/>
  <c r="DU11" i="3"/>
  <c r="DU19" i="3"/>
  <c r="DU10" i="3"/>
  <c r="DU18" i="3"/>
  <c r="DU9" i="3"/>
  <c r="DU21" i="3"/>
  <c r="DU12" i="3"/>
  <c r="DU20" i="3"/>
  <c r="DU7" i="3"/>
  <c r="DU15" i="3"/>
  <c r="DU23" i="3"/>
  <c r="DU14" i="3"/>
  <c r="DU22" i="3"/>
  <c r="DU5" i="3"/>
  <c r="DU13" i="3"/>
  <c r="DU25" i="3"/>
  <c r="DU16" i="3"/>
  <c r="DU24" i="3"/>
  <c r="DU8" i="3"/>
  <c r="DO25" i="3"/>
  <c r="DO16" i="3"/>
  <c r="DO7" i="3"/>
  <c r="DO11" i="3"/>
  <c r="DO19" i="3"/>
  <c r="DO17" i="3"/>
  <c r="DO21" i="3"/>
  <c r="DO5" i="3"/>
  <c r="DO9" i="3"/>
  <c r="DO15" i="3"/>
  <c r="DO23" i="3"/>
  <c r="DO8" i="3"/>
  <c r="DO12" i="3"/>
  <c r="DO14" i="3"/>
  <c r="DO22" i="3"/>
  <c r="DO10" i="3"/>
  <c r="DO24" i="3"/>
  <c r="DO6" i="3"/>
  <c r="DO18" i="3"/>
  <c r="DO4" i="3"/>
  <c r="DO20" i="3"/>
  <c r="G21" i="3"/>
  <c r="G17" i="3"/>
  <c r="G13" i="3"/>
  <c r="G9" i="3"/>
  <c r="G5" i="3"/>
  <c r="G8" i="3"/>
  <c r="S17" i="24"/>
  <c r="D54" i="24"/>
  <c r="T17" i="24"/>
  <c r="D57" i="24" s="1"/>
  <c r="D81" i="24" s="1"/>
  <c r="D82" i="24" s="1"/>
  <c r="S13" i="24"/>
  <c r="G25" i="3"/>
  <c r="G24" i="3"/>
  <c r="G20" i="3"/>
  <c r="G16" i="3"/>
  <c r="G12" i="3"/>
  <c r="G26" i="3"/>
  <c r="C36" i="5" s="1"/>
  <c r="J17" i="1"/>
  <c r="G23" i="3"/>
  <c r="G19" i="3"/>
  <c r="G15" i="3"/>
  <c r="G11" i="3"/>
  <c r="G7" i="3"/>
  <c r="G4" i="3"/>
  <c r="G22" i="3"/>
  <c r="G18" i="3"/>
  <c r="G14" i="3"/>
  <c r="G10" i="3"/>
  <c r="G6" i="3"/>
  <c r="BT49" i="3"/>
  <c r="BT44" i="3"/>
  <c r="AF41" i="3"/>
  <c r="AF43" i="3"/>
  <c r="AF45" i="3"/>
  <c r="AF47" i="3"/>
  <c r="AF49" i="3"/>
  <c r="AF40" i="3"/>
  <c r="U45" i="3"/>
  <c r="G45" i="3" s="1"/>
  <c r="U42" i="3"/>
  <c r="U44" i="3"/>
  <c r="U47" i="3"/>
  <c r="G47" i="3" s="1"/>
  <c r="U49" i="3"/>
  <c r="G49" i="3" s="1"/>
  <c r="AF42" i="3"/>
  <c r="G42" i="3" s="1"/>
  <c r="AF44" i="3"/>
  <c r="AF46" i="3"/>
  <c r="AF48" i="3"/>
  <c r="AF50" i="3"/>
  <c r="U40" i="3"/>
  <c r="U41" i="3"/>
  <c r="U43" i="3"/>
  <c r="U46" i="3"/>
  <c r="G46" i="3" s="1"/>
  <c r="U48" i="3"/>
  <c r="G48" i="3" s="1"/>
  <c r="U50" i="3"/>
  <c r="G50" i="3" s="1"/>
  <c r="BD26" i="3"/>
  <c r="BV26" i="3"/>
  <c r="BT47" i="3"/>
  <c r="BB8" i="3"/>
  <c r="BT8" i="3"/>
  <c r="BT4" i="3"/>
  <c r="BB4" i="3"/>
  <c r="K59" i="24" s="1"/>
  <c r="K64" i="24" s="1"/>
  <c r="BT18" i="3"/>
  <c r="BT22" i="3"/>
  <c r="BT12" i="3"/>
  <c r="BT16" i="3"/>
  <c r="BT5" i="3"/>
  <c r="BT9" i="3"/>
  <c r="BT11" i="3"/>
  <c r="BT13" i="3"/>
  <c r="BT15" i="3"/>
  <c r="BT19" i="3"/>
  <c r="BT21" i="3"/>
  <c r="BT23" i="3"/>
  <c r="BT25" i="3"/>
  <c r="BC6" i="3"/>
  <c r="BC10" i="3"/>
  <c r="BC20" i="3"/>
  <c r="BB46" i="3"/>
  <c r="BT46" i="3"/>
  <c r="BB42" i="3"/>
  <c r="BT42" i="3"/>
  <c r="BC14" i="3"/>
  <c r="BC24" i="3"/>
  <c r="BT7" i="3"/>
  <c r="BC44" i="3"/>
  <c r="BC49" i="3"/>
  <c r="BC7" i="3"/>
  <c r="BD5" i="3"/>
  <c r="BD9" i="3"/>
  <c r="BD11" i="3"/>
  <c r="BD13" i="3"/>
  <c r="BD15" i="3"/>
  <c r="BD48" i="3"/>
  <c r="BD50" i="3"/>
  <c r="BD41" i="3"/>
  <c r="BD43" i="3"/>
  <c r="BD45" i="3"/>
  <c r="BD19" i="3"/>
  <c r="BD21" i="3"/>
  <c r="BD23" i="3"/>
  <c r="BD25" i="3"/>
  <c r="BB40" i="3"/>
  <c r="BT40" i="3"/>
  <c r="BT48" i="3"/>
  <c r="BT50" i="3"/>
  <c r="BT41" i="3"/>
  <c r="BT43" i="3"/>
  <c r="BT45" i="3"/>
  <c r="BC47" i="3"/>
  <c r="BU47" i="3"/>
  <c r="BD18" i="3"/>
  <c r="BD22" i="3"/>
  <c r="BD12" i="3"/>
  <c r="BD16" i="3"/>
  <c r="BB17" i="3"/>
  <c r="BT17" i="3"/>
  <c r="BT6" i="3"/>
  <c r="J58" i="24" s="1"/>
  <c r="J63" i="24" s="1"/>
  <c r="BT10" i="3"/>
  <c r="BT20" i="3"/>
  <c r="BT14" i="3"/>
  <c r="BT24" i="3"/>
  <c r="DW26" i="3" l="1"/>
  <c r="DS26" i="3" s="1"/>
  <c r="DK26" i="3"/>
  <c r="DG26" i="3" s="1"/>
  <c r="DQ4" i="3"/>
  <c r="DQ26" i="3"/>
  <c r="DM26" i="3" s="1"/>
  <c r="EC26" i="3"/>
  <c r="DY26" i="3" s="1"/>
  <c r="E31" i="26"/>
  <c r="DK23" i="3"/>
  <c r="DG23" i="3" s="1"/>
  <c r="G43" i="3"/>
  <c r="DQ8" i="3"/>
  <c r="DQ15" i="3"/>
  <c r="DQ12" i="3"/>
  <c r="DQ23" i="3"/>
  <c r="DQ9" i="3"/>
  <c r="DQ17" i="3"/>
  <c r="DQ5" i="3"/>
  <c r="DQ13" i="3"/>
  <c r="DK12" i="3"/>
  <c r="DG12" i="3" s="1"/>
  <c r="DQ21" i="3"/>
  <c r="DQ11" i="3"/>
  <c r="DK24" i="3"/>
  <c r="DG24" i="3" s="1"/>
  <c r="DQ19" i="3"/>
  <c r="DQ16" i="3"/>
  <c r="DQ7" i="3"/>
  <c r="DQ25" i="3"/>
  <c r="DQ20" i="3"/>
  <c r="DK9" i="3"/>
  <c r="DG9" i="3" s="1"/>
  <c r="G41" i="3"/>
  <c r="DK18" i="3"/>
  <c r="DG18" i="3" s="1"/>
  <c r="DK5" i="3"/>
  <c r="DG5" i="3" s="1"/>
  <c r="DK20" i="3"/>
  <c r="DG20" i="3" s="1"/>
  <c r="DK19" i="3"/>
  <c r="DG19" i="3" s="1"/>
  <c r="DK22" i="3"/>
  <c r="DG22" i="3" s="1"/>
  <c r="DK7" i="3"/>
  <c r="DG7" i="3" s="1"/>
  <c r="DK17" i="3"/>
  <c r="DG17" i="3" s="1"/>
  <c r="G44" i="3"/>
  <c r="F15" i="5"/>
  <c r="K25" i="21" s="1"/>
  <c r="DK13" i="3"/>
  <c r="DG13" i="3" s="1"/>
  <c r="DW6" i="3"/>
  <c r="DK6" i="3"/>
  <c r="DG6" i="3" s="1"/>
  <c r="DK10" i="3"/>
  <c r="DG10" i="3" s="1"/>
  <c r="DK11" i="3"/>
  <c r="DG11" i="3" s="1"/>
  <c r="DK25" i="3"/>
  <c r="DG25" i="3" s="1"/>
  <c r="DK21" i="3"/>
  <c r="DG21" i="3" s="1"/>
  <c r="DK8" i="3"/>
  <c r="DG8" i="3" s="1"/>
  <c r="DK14" i="3"/>
  <c r="DG14" i="3" s="1"/>
  <c r="DK15" i="3"/>
  <c r="DG15" i="3" s="1"/>
  <c r="DK16" i="3"/>
  <c r="DG16" i="3" s="1"/>
  <c r="DK45" i="3"/>
  <c r="DG45" i="3" s="1"/>
  <c r="DK43" i="3"/>
  <c r="DG43" i="3" s="1"/>
  <c r="DK49" i="3"/>
  <c r="DG49" i="3" s="1"/>
  <c r="DK41" i="3"/>
  <c r="DG41" i="3" s="1"/>
  <c r="DK42" i="3"/>
  <c r="DG42" i="3" s="1"/>
  <c r="DK50" i="3"/>
  <c r="DG50" i="3" s="1"/>
  <c r="DK46" i="3"/>
  <c r="DG46" i="3" s="1"/>
  <c r="DK47" i="3"/>
  <c r="DG47" i="3" s="1"/>
  <c r="DK48" i="3"/>
  <c r="DG48" i="3" s="1"/>
  <c r="DK44" i="3"/>
  <c r="DG44" i="3" s="1"/>
  <c r="DW8" i="3"/>
  <c r="EC24" i="3"/>
  <c r="EC25" i="3"/>
  <c r="EC5" i="3"/>
  <c r="EC18" i="3"/>
  <c r="EC19" i="3"/>
  <c r="EC8" i="3"/>
  <c r="EC12" i="3"/>
  <c r="EC9" i="3"/>
  <c r="EC22" i="3"/>
  <c r="EC23" i="3"/>
  <c r="EC7" i="3"/>
  <c r="EC16" i="3"/>
  <c r="EC13" i="3"/>
  <c r="EC17" i="3"/>
  <c r="EC10" i="3"/>
  <c r="EC11" i="3"/>
  <c r="EC20" i="3"/>
  <c r="EC21" i="3"/>
  <c r="EC6" i="3"/>
  <c r="EC14" i="3"/>
  <c r="EC15" i="3"/>
  <c r="DW5" i="3"/>
  <c r="DW4" i="3"/>
  <c r="DW17" i="3"/>
  <c r="DW24" i="3"/>
  <c r="DW25" i="3"/>
  <c r="DW14" i="3"/>
  <c r="DW15" i="3"/>
  <c r="DW20" i="3"/>
  <c r="DW21" i="3"/>
  <c r="DW18" i="3"/>
  <c r="DW19" i="3"/>
  <c r="DW16" i="3"/>
  <c r="DW13" i="3"/>
  <c r="DW22" i="3"/>
  <c r="DW23" i="3"/>
  <c r="DW7" i="3"/>
  <c r="DW12" i="3"/>
  <c r="DW9" i="3"/>
  <c r="DW10" i="3"/>
  <c r="DW11" i="3"/>
  <c r="DQ18" i="3"/>
  <c r="DQ24" i="3"/>
  <c r="DQ22" i="3"/>
  <c r="DQ6" i="3"/>
  <c r="DQ10" i="3"/>
  <c r="DQ14" i="3"/>
  <c r="G40" i="3"/>
  <c r="E23" i="5"/>
  <c r="F38" i="5"/>
  <c r="D56" i="24"/>
  <c r="D37" i="5"/>
  <c r="D25" i="5"/>
  <c r="D36" i="5"/>
  <c r="D40" i="5"/>
  <c r="F40" i="5"/>
  <c r="F16" i="5"/>
  <c r="K26" i="20" s="1"/>
  <c r="E42" i="5"/>
  <c r="F43" i="5"/>
  <c r="D43" i="5"/>
  <c r="E44" i="5"/>
  <c r="D34" i="5"/>
  <c r="F28" i="5"/>
  <c r="F35" i="5"/>
  <c r="F36" i="5"/>
  <c r="E36" i="5"/>
  <c r="E38" i="5"/>
  <c r="F42" i="5"/>
  <c r="D44" i="5"/>
  <c r="E41" i="5"/>
  <c r="D45" i="5"/>
  <c r="D42" i="5"/>
  <c r="E39" i="5"/>
  <c r="F14" i="5"/>
  <c r="K24" i="22" s="1"/>
  <c r="E31" i="5"/>
  <c r="D26" i="5"/>
  <c r="F20" i="5"/>
  <c r="E15" i="5"/>
  <c r="E30" i="5"/>
  <c r="D17" i="5"/>
  <c r="I27" i="20" s="1"/>
  <c r="F41" i="5"/>
  <c r="D14" i="5"/>
  <c r="I24" i="21" s="1"/>
  <c r="E35" i="5"/>
  <c r="F32" i="5"/>
  <c r="D30" i="5"/>
  <c r="E27" i="5"/>
  <c r="F24" i="5"/>
  <c r="D22" i="5"/>
  <c r="F18" i="5"/>
  <c r="K28" i="22" s="1"/>
  <c r="D33" i="5"/>
  <c r="F27" i="5"/>
  <c r="E22" i="5"/>
  <c r="E37" i="5"/>
  <c r="F39" i="5"/>
  <c r="D41" i="5"/>
  <c r="E45" i="5"/>
  <c r="D38" i="5"/>
  <c r="E40" i="5"/>
  <c r="F44" i="5"/>
  <c r="F37" i="5"/>
  <c r="D39" i="5"/>
  <c r="E43" i="5"/>
  <c r="F45" i="5"/>
  <c r="F34" i="5"/>
  <c r="G34" i="5" s="1"/>
  <c r="E33" i="5"/>
  <c r="D32" i="5"/>
  <c r="F30" i="5"/>
  <c r="E29" i="5"/>
  <c r="D28" i="5"/>
  <c r="F26" i="5"/>
  <c r="E25" i="5"/>
  <c r="D24" i="5"/>
  <c r="F22" i="5"/>
  <c r="E21" i="5"/>
  <c r="E19" i="5"/>
  <c r="D18" i="5"/>
  <c r="I28" i="23" s="1"/>
  <c r="E34" i="5"/>
  <c r="F31" i="5"/>
  <c r="D29" i="5"/>
  <c r="E26" i="5"/>
  <c r="F23" i="5"/>
  <c r="D21" i="5"/>
  <c r="F19" i="5"/>
  <c r="E18" i="5"/>
  <c r="D20" i="5"/>
  <c r="K13" i="1"/>
  <c r="L13" i="1"/>
  <c r="K14" i="1"/>
  <c r="L14" i="1"/>
  <c r="L15" i="1"/>
  <c r="K15" i="1"/>
  <c r="K16" i="1"/>
  <c r="E17" i="5"/>
  <c r="D16" i="5"/>
  <c r="I26" i="21" s="1"/>
  <c r="E14" i="5"/>
  <c r="D35" i="5"/>
  <c r="F33" i="5"/>
  <c r="E32" i="5"/>
  <c r="D31" i="5"/>
  <c r="F29" i="5"/>
  <c r="E28" i="5"/>
  <c r="D27" i="5"/>
  <c r="F25" i="5"/>
  <c r="E24" i="5"/>
  <c r="D23" i="5"/>
  <c r="F21" i="5"/>
  <c r="E20" i="5"/>
  <c r="D19" i="5"/>
  <c r="F17" i="5"/>
  <c r="K27" i="12" s="1"/>
  <c r="E16" i="5"/>
  <c r="D15" i="5"/>
  <c r="I25" i="22" s="1"/>
  <c r="L16" i="1"/>
  <c r="L17" i="1"/>
  <c r="K17" i="1"/>
  <c r="K28" i="16"/>
  <c r="K26" i="18"/>
  <c r="K25" i="19"/>
  <c r="K25" i="11"/>
  <c r="K25" i="20"/>
  <c r="K25" i="12"/>
  <c r="K25" i="2"/>
  <c r="BE26" i="3"/>
  <c r="BW26" i="3"/>
  <c r="BU6" i="3"/>
  <c r="BC40" i="3"/>
  <c r="BU40" i="3"/>
  <c r="BU45" i="3"/>
  <c r="BU43" i="3"/>
  <c r="BU41" i="3"/>
  <c r="BU50" i="3"/>
  <c r="BU48" i="3"/>
  <c r="BE25" i="3"/>
  <c r="BE23" i="3"/>
  <c r="BE21" i="3"/>
  <c r="BE19" i="3"/>
  <c r="BE45" i="3"/>
  <c r="BE43" i="3"/>
  <c r="BE41" i="3"/>
  <c r="BE50" i="3"/>
  <c r="BE48" i="3"/>
  <c r="BE15" i="3"/>
  <c r="BE13" i="3"/>
  <c r="BE11" i="3"/>
  <c r="BE9" i="3"/>
  <c r="BE5" i="3"/>
  <c r="BD7" i="3"/>
  <c r="BD49" i="3"/>
  <c r="BD44" i="3"/>
  <c r="BC8" i="3"/>
  <c r="BU8" i="3"/>
  <c r="BU24" i="3"/>
  <c r="BU14" i="3"/>
  <c r="BU20" i="3"/>
  <c r="BU10" i="3"/>
  <c r="BC17" i="3"/>
  <c r="BU17" i="3"/>
  <c r="BE16" i="3"/>
  <c r="BE12" i="3"/>
  <c r="BE22" i="3"/>
  <c r="BE18" i="3"/>
  <c r="BD47" i="3"/>
  <c r="BD24" i="3"/>
  <c r="BD14" i="3"/>
  <c r="BC42" i="3"/>
  <c r="BU42" i="3"/>
  <c r="BC46" i="3"/>
  <c r="BU46" i="3"/>
  <c r="BD20" i="3"/>
  <c r="BD10" i="3"/>
  <c r="BD6" i="3"/>
  <c r="BC4" i="3"/>
  <c r="BV7" i="3" s="1"/>
  <c r="BU4" i="3"/>
  <c r="BU16" i="3"/>
  <c r="BU12" i="3"/>
  <c r="BU22" i="3"/>
  <c r="BU18" i="3"/>
  <c r="BU25" i="3"/>
  <c r="BU23" i="3"/>
  <c r="BU21" i="3"/>
  <c r="BU19" i="3"/>
  <c r="BU15" i="3"/>
  <c r="BU13" i="3"/>
  <c r="BU11" i="3"/>
  <c r="BU9" i="3"/>
  <c r="BU5" i="3"/>
  <c r="BU7" i="3"/>
  <c r="BU49" i="3"/>
  <c r="BU44" i="3"/>
  <c r="E32" i="26" l="1"/>
  <c r="K25" i="8"/>
  <c r="K25" i="16"/>
  <c r="K25" i="7"/>
  <c r="K25" i="15"/>
  <c r="K25" i="23"/>
  <c r="C13" i="24"/>
  <c r="K26" i="21"/>
  <c r="K28" i="7"/>
  <c r="K15" i="5"/>
  <c r="K58" i="24"/>
  <c r="K63" i="24" s="1"/>
  <c r="L59" i="24"/>
  <c r="L64" i="24" s="1"/>
  <c r="J16" i="5"/>
  <c r="I24" i="6"/>
  <c r="K16" i="5"/>
  <c r="I27" i="17"/>
  <c r="I24" i="19"/>
  <c r="I28" i="12"/>
  <c r="I24" i="22"/>
  <c r="K24" i="15"/>
  <c r="G23" i="5"/>
  <c r="I27" i="14"/>
  <c r="I28" i="9"/>
  <c r="I24" i="14"/>
  <c r="I24" i="11"/>
  <c r="J22" i="5"/>
  <c r="K23" i="5"/>
  <c r="I26" i="18"/>
  <c r="K24" i="12"/>
  <c r="I28" i="20"/>
  <c r="I28" i="17"/>
  <c r="I26" i="15"/>
  <c r="C15" i="24"/>
  <c r="K26" i="13"/>
  <c r="K26" i="10"/>
  <c r="I25" i="16"/>
  <c r="K28" i="23"/>
  <c r="K26" i="9"/>
  <c r="K26" i="17"/>
  <c r="K26" i="6"/>
  <c r="K26" i="14"/>
  <c r="K26" i="22"/>
  <c r="K27" i="11"/>
  <c r="K28" i="15"/>
  <c r="K28" i="8"/>
  <c r="D14" i="24"/>
  <c r="G28" i="5"/>
  <c r="K25" i="6"/>
  <c r="K25" i="10"/>
  <c r="K25" i="14"/>
  <c r="K25" i="18"/>
  <c r="K25" i="22"/>
  <c r="K25" i="9"/>
  <c r="K25" i="13"/>
  <c r="K25" i="17"/>
  <c r="I27" i="9"/>
  <c r="I27" i="6"/>
  <c r="I27" i="22"/>
  <c r="I28" i="8"/>
  <c r="I28" i="16"/>
  <c r="I28" i="2"/>
  <c r="I28" i="13"/>
  <c r="I28" i="21"/>
  <c r="I24" i="10"/>
  <c r="I24" i="18"/>
  <c r="I24" i="7"/>
  <c r="I24" i="15"/>
  <c r="I24" i="23"/>
  <c r="I26" i="10"/>
  <c r="I26" i="7"/>
  <c r="I26" i="23"/>
  <c r="K24" i="7"/>
  <c r="K24" i="23"/>
  <c r="K24" i="20"/>
  <c r="G33" i="5"/>
  <c r="G35" i="5"/>
  <c r="G40" i="5"/>
  <c r="G15" i="5"/>
  <c r="I27" i="2"/>
  <c r="I27" i="13"/>
  <c r="I27" i="21"/>
  <c r="I27" i="10"/>
  <c r="I27" i="18"/>
  <c r="J26" i="5"/>
  <c r="J18" i="5"/>
  <c r="J14" i="5"/>
  <c r="K19" i="5"/>
  <c r="I25" i="19"/>
  <c r="K28" i="11"/>
  <c r="K28" i="19"/>
  <c r="K28" i="2"/>
  <c r="K28" i="12"/>
  <c r="K28" i="20"/>
  <c r="K24" i="11"/>
  <c r="K24" i="19"/>
  <c r="K24" i="8"/>
  <c r="K24" i="16"/>
  <c r="G21" i="5"/>
  <c r="G29" i="5"/>
  <c r="G31" i="5"/>
  <c r="G26" i="5"/>
  <c r="G37" i="5"/>
  <c r="G39" i="5"/>
  <c r="G32" i="5"/>
  <c r="C14" i="24"/>
  <c r="G38" i="5"/>
  <c r="G20" i="5"/>
  <c r="I27" i="7"/>
  <c r="I27" i="11"/>
  <c r="I27" i="15"/>
  <c r="I27" i="19"/>
  <c r="I27" i="23"/>
  <c r="I27" i="8"/>
  <c r="I27" i="12"/>
  <c r="I27" i="16"/>
  <c r="G16" i="5"/>
  <c r="I28" i="6"/>
  <c r="I28" i="10"/>
  <c r="I28" i="14"/>
  <c r="I28" i="18"/>
  <c r="I28" i="22"/>
  <c r="I28" i="7"/>
  <c r="I28" i="11"/>
  <c r="I28" i="15"/>
  <c r="I28" i="19"/>
  <c r="I24" i="8"/>
  <c r="I24" i="12"/>
  <c r="I24" i="16"/>
  <c r="I24" i="20"/>
  <c r="I24" i="2"/>
  <c r="I24" i="9"/>
  <c r="I24" i="13"/>
  <c r="I24" i="17"/>
  <c r="K14" i="5"/>
  <c r="L16" i="5" s="1"/>
  <c r="J24" i="5"/>
  <c r="J20" i="5"/>
  <c r="J17" i="5"/>
  <c r="J15" i="5"/>
  <c r="K25" i="5"/>
  <c r="K21" i="5"/>
  <c r="L21" i="5" s="1"/>
  <c r="K17" i="5"/>
  <c r="I26" i="6"/>
  <c r="I26" i="14"/>
  <c r="I26" i="22"/>
  <c r="I26" i="11"/>
  <c r="I26" i="19"/>
  <c r="K24" i="2"/>
  <c r="K24" i="9"/>
  <c r="K24" i="13"/>
  <c r="K24" i="17"/>
  <c r="K24" i="21"/>
  <c r="K24" i="6"/>
  <c r="K24" i="10"/>
  <c r="K24" i="14"/>
  <c r="K24" i="18"/>
  <c r="G17" i="5"/>
  <c r="G25" i="5"/>
  <c r="G19" i="5"/>
  <c r="G22" i="5"/>
  <c r="G30" i="5"/>
  <c r="G45" i="5"/>
  <c r="G44" i="5"/>
  <c r="G27" i="5"/>
  <c r="G24" i="5"/>
  <c r="G41" i="5"/>
  <c r="C16" i="24"/>
  <c r="I25" i="11"/>
  <c r="I25" i="8"/>
  <c r="K27" i="2"/>
  <c r="K27" i="20"/>
  <c r="K27" i="19"/>
  <c r="I25" i="7"/>
  <c r="I25" i="15"/>
  <c r="I25" i="23"/>
  <c r="I25" i="12"/>
  <c r="I25" i="20"/>
  <c r="K27" i="8"/>
  <c r="K27" i="16"/>
  <c r="K27" i="7"/>
  <c r="K27" i="15"/>
  <c r="K27" i="23"/>
  <c r="C41" i="24"/>
  <c r="D13" i="24"/>
  <c r="C12" i="24"/>
  <c r="K18" i="5"/>
  <c r="K26" i="7"/>
  <c r="K26" i="11"/>
  <c r="K26" i="15"/>
  <c r="K26" i="19"/>
  <c r="K26" i="23"/>
  <c r="K26" i="2"/>
  <c r="K26" i="8"/>
  <c r="K26" i="12"/>
  <c r="K26" i="16"/>
  <c r="J25" i="5"/>
  <c r="J23" i="5"/>
  <c r="J21" i="5"/>
  <c r="J19" i="5"/>
  <c r="K26" i="5"/>
  <c r="K24" i="5"/>
  <c r="L24" i="5" s="1"/>
  <c r="K22" i="5"/>
  <c r="K20" i="5"/>
  <c r="L20" i="5" s="1"/>
  <c r="I25" i="2"/>
  <c r="I25" i="9"/>
  <c r="I25" i="13"/>
  <c r="I25" i="17"/>
  <c r="I25" i="21"/>
  <c r="I25" i="6"/>
  <c r="I25" i="10"/>
  <c r="I25" i="14"/>
  <c r="I25" i="18"/>
  <c r="K27" i="6"/>
  <c r="K27" i="10"/>
  <c r="K27" i="14"/>
  <c r="K27" i="18"/>
  <c r="K27" i="22"/>
  <c r="K27" i="9"/>
  <c r="K27" i="13"/>
  <c r="K27" i="17"/>
  <c r="K27" i="21"/>
  <c r="K28" i="9"/>
  <c r="K28" i="13"/>
  <c r="K28" i="17"/>
  <c r="K28" i="21"/>
  <c r="G18" i="5"/>
  <c r="K28" i="6"/>
  <c r="K28" i="10"/>
  <c r="K28" i="14"/>
  <c r="K28" i="18"/>
  <c r="D15" i="24"/>
  <c r="D16" i="24"/>
  <c r="G43" i="5"/>
  <c r="I26" i="8"/>
  <c r="I26" i="12"/>
  <c r="I26" i="16"/>
  <c r="I26" i="20"/>
  <c r="I26" i="2"/>
  <c r="I26" i="9"/>
  <c r="I26" i="13"/>
  <c r="I26" i="17"/>
  <c r="D12" i="24"/>
  <c r="D41" i="24"/>
  <c r="D42" i="24"/>
  <c r="D44" i="24"/>
  <c r="C43" i="24"/>
  <c r="D40" i="24"/>
  <c r="D43" i="24"/>
  <c r="C40" i="24"/>
  <c r="C42" i="24"/>
  <c r="C44" i="24"/>
  <c r="G36" i="5"/>
  <c r="BV47" i="3"/>
  <c r="G42" i="5"/>
  <c r="BV6" i="3"/>
  <c r="BV10" i="3"/>
  <c r="BV20" i="3"/>
  <c r="BV14" i="3"/>
  <c r="BV24" i="3"/>
  <c r="BF26" i="3"/>
  <c r="BX26" i="3"/>
  <c r="BV49" i="3"/>
  <c r="BD40" i="3"/>
  <c r="BV40" i="3"/>
  <c r="BV48" i="3"/>
  <c r="BV50" i="3"/>
  <c r="BV41" i="3"/>
  <c r="BV43" i="3"/>
  <c r="BV45" i="3"/>
  <c r="BV44" i="3"/>
  <c r="BD4" i="3"/>
  <c r="M59" i="24" s="1"/>
  <c r="M64" i="24" s="1"/>
  <c r="BV4" i="3"/>
  <c r="BV5" i="3"/>
  <c r="BV9" i="3"/>
  <c r="BV11" i="3"/>
  <c r="BV13" i="3"/>
  <c r="BV15" i="3"/>
  <c r="BV19" i="3"/>
  <c r="BV21" i="3"/>
  <c r="BV23" i="3"/>
  <c r="BV25" i="3"/>
  <c r="BV18" i="3"/>
  <c r="BV22" i="3"/>
  <c r="BV12" i="3"/>
  <c r="BV16" i="3"/>
  <c r="BE6" i="3"/>
  <c r="BE10" i="3"/>
  <c r="BE20" i="3"/>
  <c r="BD46" i="3"/>
  <c r="BV46" i="3"/>
  <c r="BD42" i="3"/>
  <c r="BW47" i="3" s="1"/>
  <c r="BV42" i="3"/>
  <c r="BE14" i="3"/>
  <c r="BE24" i="3"/>
  <c r="BE47" i="3"/>
  <c r="BF18" i="3"/>
  <c r="BF22" i="3"/>
  <c r="BF12" i="3"/>
  <c r="BF16" i="3"/>
  <c r="BD17" i="3"/>
  <c r="BV17" i="3"/>
  <c r="BD8" i="3"/>
  <c r="BV8" i="3"/>
  <c r="BE44" i="3"/>
  <c r="BW44" i="3"/>
  <c r="BE49" i="3"/>
  <c r="BW49" i="3"/>
  <c r="BE7" i="3"/>
  <c r="BF5" i="3"/>
  <c r="BF9" i="3"/>
  <c r="BF11" i="3"/>
  <c r="BF13" i="3"/>
  <c r="BF15" i="3"/>
  <c r="BF48" i="3"/>
  <c r="BF50" i="3"/>
  <c r="BF41" i="3"/>
  <c r="BF43" i="3"/>
  <c r="BF45" i="3"/>
  <c r="BF19" i="3"/>
  <c r="BF21" i="3"/>
  <c r="BF23" i="3"/>
  <c r="BF25" i="3"/>
  <c r="E33" i="26" l="1"/>
  <c r="L15" i="5"/>
  <c r="L58" i="24"/>
  <c r="L63" i="24" s="1"/>
  <c r="L23" i="5"/>
  <c r="L26" i="5"/>
  <c r="L25" i="5"/>
  <c r="L18" i="5"/>
  <c r="L22" i="5"/>
  <c r="L17" i="5"/>
  <c r="BW7" i="3"/>
  <c r="L19" i="5"/>
  <c r="BW6" i="3"/>
  <c r="BW24" i="3"/>
  <c r="BY26" i="3"/>
  <c r="BG26" i="3"/>
  <c r="BW14" i="3"/>
  <c r="BE4" i="3"/>
  <c r="N59" i="24" s="1"/>
  <c r="N64" i="24" s="1"/>
  <c r="BW4" i="3"/>
  <c r="BW25" i="3"/>
  <c r="BW23" i="3"/>
  <c r="BW21" i="3"/>
  <c r="BW19" i="3"/>
  <c r="BW15" i="3"/>
  <c r="BW13" i="3"/>
  <c r="BW11" i="3"/>
  <c r="BW9" i="3"/>
  <c r="BW5" i="3"/>
  <c r="BW16" i="3"/>
  <c r="BW12" i="3"/>
  <c r="BW22" i="3"/>
  <c r="BW18" i="3"/>
  <c r="BE40" i="3"/>
  <c r="BW40" i="3"/>
  <c r="BW45" i="3"/>
  <c r="BW43" i="3"/>
  <c r="BW41" i="3"/>
  <c r="BW50" i="3"/>
  <c r="BW48" i="3"/>
  <c r="BW20" i="3"/>
  <c r="BW10" i="3"/>
  <c r="BG25" i="3"/>
  <c r="BG23" i="3"/>
  <c r="BG21" i="3"/>
  <c r="BG19" i="3"/>
  <c r="BG45" i="3"/>
  <c r="BG43" i="3"/>
  <c r="BH43" i="3" s="1"/>
  <c r="BG41" i="3"/>
  <c r="BG50" i="3"/>
  <c r="BG48" i="3"/>
  <c r="BG15" i="3"/>
  <c r="BG13" i="3"/>
  <c r="BG11" i="3"/>
  <c r="BG9" i="3"/>
  <c r="BG5" i="3"/>
  <c r="BF7" i="3"/>
  <c r="BF49" i="3"/>
  <c r="BF44" i="3"/>
  <c r="BE8" i="3"/>
  <c r="BW8" i="3"/>
  <c r="BE17" i="3"/>
  <c r="BW17" i="3"/>
  <c r="BG16" i="3"/>
  <c r="BG12" i="3"/>
  <c r="BG22" i="3"/>
  <c r="BG18" i="3"/>
  <c r="BF47" i="3"/>
  <c r="BF24" i="3"/>
  <c r="BF14" i="3"/>
  <c r="BE42" i="3"/>
  <c r="BW42" i="3"/>
  <c r="BE46" i="3"/>
  <c r="BW46" i="3"/>
  <c r="BF20" i="3"/>
  <c r="BF10" i="3"/>
  <c r="BF6" i="3"/>
  <c r="E34" i="26" l="1"/>
  <c r="M58" i="24"/>
  <c r="M63" i="24" s="1"/>
  <c r="BX24" i="3"/>
  <c r="BX6" i="3"/>
  <c r="BX10" i="3"/>
  <c r="BX20" i="3"/>
  <c r="BX14" i="3"/>
  <c r="BH26" i="3"/>
  <c r="BZ26" i="3"/>
  <c r="BG6" i="3"/>
  <c r="BG10" i="3"/>
  <c r="BG20" i="3"/>
  <c r="BF46" i="3"/>
  <c r="BX46" i="3"/>
  <c r="BF42" i="3"/>
  <c r="BX42" i="3"/>
  <c r="BG14" i="3"/>
  <c r="BG24" i="3"/>
  <c r="BG47" i="3"/>
  <c r="BF17" i="3"/>
  <c r="BX17" i="3"/>
  <c r="BF8" i="3"/>
  <c r="BX8" i="3"/>
  <c r="BG44" i="3"/>
  <c r="BG49" i="3"/>
  <c r="BG7" i="3"/>
  <c r="BF4" i="3"/>
  <c r="O59" i="24" s="1"/>
  <c r="O64" i="24" s="1"/>
  <c r="BX4" i="3"/>
  <c r="BX13" i="3"/>
  <c r="BX21" i="3"/>
  <c r="BX25" i="3"/>
  <c r="BX18" i="3"/>
  <c r="BX22" i="3"/>
  <c r="BX12" i="3"/>
  <c r="BX16" i="3"/>
  <c r="BX5" i="3"/>
  <c r="BX9" i="3"/>
  <c r="BX11" i="3"/>
  <c r="BX15" i="3"/>
  <c r="BX19" i="3"/>
  <c r="BX23" i="3"/>
  <c r="BH18" i="3"/>
  <c r="BH22" i="3"/>
  <c r="BH12" i="3"/>
  <c r="BH16" i="3"/>
  <c r="BH5" i="3"/>
  <c r="BH9" i="3"/>
  <c r="BH11" i="3"/>
  <c r="BH13" i="3"/>
  <c r="BH15" i="3"/>
  <c r="BH48" i="3"/>
  <c r="BH50" i="3"/>
  <c r="BH41" i="3"/>
  <c r="BI43" i="3"/>
  <c r="BH45" i="3"/>
  <c r="BH19" i="3"/>
  <c r="BH21" i="3"/>
  <c r="BH23" i="3"/>
  <c r="BH25" i="3"/>
  <c r="BF40" i="3"/>
  <c r="BX40" i="3"/>
  <c r="BX48" i="3"/>
  <c r="BX41" i="3"/>
  <c r="BX45" i="3"/>
  <c r="BX50" i="3"/>
  <c r="BX43" i="3"/>
  <c r="BX47" i="3"/>
  <c r="BX44" i="3"/>
  <c r="BX49" i="3"/>
  <c r="BX7" i="3"/>
  <c r="E35" i="26" l="1"/>
  <c r="N58" i="24"/>
  <c r="N63" i="24" s="1"/>
  <c r="BY47" i="3"/>
  <c r="BI26" i="3"/>
  <c r="CA26" i="3"/>
  <c r="BY4" i="3"/>
  <c r="O58" i="24" s="1"/>
  <c r="O63" i="24" s="1"/>
  <c r="BG4" i="3"/>
  <c r="P59" i="24" s="1"/>
  <c r="P64" i="24" s="1"/>
  <c r="BY25" i="3"/>
  <c r="BY23" i="3"/>
  <c r="BY21" i="3"/>
  <c r="BY19" i="3"/>
  <c r="BY15" i="3"/>
  <c r="BY13" i="3"/>
  <c r="BY11" i="3"/>
  <c r="BY9" i="3"/>
  <c r="BY5" i="3"/>
  <c r="BY16" i="3"/>
  <c r="BY12" i="3"/>
  <c r="BY22" i="3"/>
  <c r="BY18" i="3"/>
  <c r="BY8" i="3"/>
  <c r="BG8" i="3"/>
  <c r="BG17" i="3"/>
  <c r="BY17" i="3"/>
  <c r="BY42" i="3"/>
  <c r="BG42" i="3"/>
  <c r="BG46" i="3"/>
  <c r="BY46" i="3"/>
  <c r="BY7" i="3"/>
  <c r="BY49" i="3"/>
  <c r="BY44" i="3"/>
  <c r="BY24" i="3"/>
  <c r="BY14" i="3"/>
  <c r="BY20" i="3"/>
  <c r="BY10" i="3"/>
  <c r="BY6" i="3"/>
  <c r="BY40" i="3"/>
  <c r="BG40" i="3"/>
  <c r="BY45" i="3"/>
  <c r="BY43" i="3"/>
  <c r="BY41" i="3"/>
  <c r="BY50" i="3"/>
  <c r="BY48" i="3"/>
  <c r="BI25" i="3"/>
  <c r="BI23" i="3"/>
  <c r="BI21" i="3"/>
  <c r="BI19" i="3"/>
  <c r="BI45" i="3"/>
  <c r="BJ43" i="3"/>
  <c r="BI41" i="3"/>
  <c r="BI50" i="3"/>
  <c r="BI48" i="3"/>
  <c r="BI15" i="3"/>
  <c r="BI13" i="3"/>
  <c r="BI11" i="3"/>
  <c r="BI9" i="3"/>
  <c r="BI5" i="3"/>
  <c r="BI16" i="3"/>
  <c r="BI12" i="3"/>
  <c r="BI22" i="3"/>
  <c r="BI18" i="3"/>
  <c r="BH7" i="3"/>
  <c r="BH49" i="3"/>
  <c r="BH44" i="3"/>
  <c r="BH47" i="3"/>
  <c r="BH24" i="3"/>
  <c r="BH14" i="3"/>
  <c r="BH20" i="3"/>
  <c r="BH10" i="3"/>
  <c r="BH6" i="3"/>
  <c r="F25" i="26" l="1"/>
  <c r="E36" i="26"/>
  <c r="BZ24" i="3"/>
  <c r="BZ6" i="3"/>
  <c r="BZ10" i="3"/>
  <c r="BZ20" i="3"/>
  <c r="BZ14" i="3"/>
  <c r="BZ49" i="3"/>
  <c r="BZ7" i="3"/>
  <c r="BZ47" i="3"/>
  <c r="BZ44" i="3"/>
  <c r="BJ26" i="3"/>
  <c r="CB26" i="3"/>
  <c r="BI6" i="3"/>
  <c r="BJ6" i="3" s="1"/>
  <c r="BI10" i="3"/>
  <c r="BI20" i="3"/>
  <c r="BI14" i="3"/>
  <c r="BI24" i="3"/>
  <c r="BI47" i="3"/>
  <c r="BI44" i="3"/>
  <c r="BI49" i="3"/>
  <c r="BI7" i="3"/>
  <c r="BJ12" i="3"/>
  <c r="BJ48" i="3"/>
  <c r="BK43" i="3"/>
  <c r="BJ21" i="3"/>
  <c r="BH40" i="3"/>
  <c r="BZ40" i="3"/>
  <c r="BZ48" i="3"/>
  <c r="BZ50" i="3"/>
  <c r="BZ41" i="3"/>
  <c r="BZ45" i="3"/>
  <c r="BH42" i="3"/>
  <c r="BZ42" i="3"/>
  <c r="BH8" i="3"/>
  <c r="BZ8" i="3"/>
  <c r="BJ18" i="3"/>
  <c r="BJ22" i="3"/>
  <c r="BJ16" i="3"/>
  <c r="BJ5" i="3"/>
  <c r="BJ9" i="3"/>
  <c r="BJ11" i="3"/>
  <c r="BJ13" i="3"/>
  <c r="BJ15" i="3"/>
  <c r="BJ50" i="3"/>
  <c r="BJ41" i="3"/>
  <c r="BJ45" i="3"/>
  <c r="BJ19" i="3"/>
  <c r="BJ23" i="3"/>
  <c r="BJ25" i="3"/>
  <c r="BZ43" i="3"/>
  <c r="BZ46" i="3"/>
  <c r="BH46" i="3"/>
  <c r="BZ17" i="3"/>
  <c r="BH17" i="3"/>
  <c r="BH4" i="3"/>
  <c r="Q59" i="24" s="1"/>
  <c r="Q64" i="24" s="1"/>
  <c r="BZ4" i="3"/>
  <c r="P58" i="24" s="1"/>
  <c r="P63" i="24" s="1"/>
  <c r="BZ18" i="3"/>
  <c r="BZ22" i="3"/>
  <c r="BZ12" i="3"/>
  <c r="BZ16" i="3"/>
  <c r="BZ5" i="3"/>
  <c r="BZ9" i="3"/>
  <c r="BZ11" i="3"/>
  <c r="BZ13" i="3"/>
  <c r="BZ15" i="3"/>
  <c r="BZ19" i="3"/>
  <c r="BZ21" i="3"/>
  <c r="BZ23" i="3"/>
  <c r="BZ25" i="3"/>
  <c r="CA6" i="3" l="1"/>
  <c r="BK26" i="3"/>
  <c r="CC26" i="3"/>
  <c r="BI17" i="3"/>
  <c r="CA17" i="3"/>
  <c r="BI46" i="3"/>
  <c r="CA46" i="3"/>
  <c r="BK25" i="3"/>
  <c r="BK23" i="3"/>
  <c r="BK19" i="3"/>
  <c r="BK45" i="3"/>
  <c r="BK41" i="3"/>
  <c r="BK50" i="3"/>
  <c r="BK15" i="3"/>
  <c r="BK13" i="3"/>
  <c r="BK11" i="3"/>
  <c r="BK9" i="3"/>
  <c r="BK5" i="3"/>
  <c r="BK16" i="3"/>
  <c r="BK22" i="3"/>
  <c r="BK18" i="3"/>
  <c r="CA8" i="3"/>
  <c r="BI8" i="3"/>
  <c r="BI42" i="3"/>
  <c r="BJ42" i="3" s="1"/>
  <c r="CA42" i="3"/>
  <c r="BI40" i="3"/>
  <c r="CB47" i="3" s="1"/>
  <c r="CA40" i="3"/>
  <c r="CA43" i="3"/>
  <c r="CA48" i="3"/>
  <c r="CA45" i="3"/>
  <c r="CA41" i="3"/>
  <c r="CA50" i="3"/>
  <c r="BK21" i="3"/>
  <c r="BL43" i="3"/>
  <c r="BK48" i="3"/>
  <c r="BK12" i="3"/>
  <c r="BJ49" i="3"/>
  <c r="CB49" i="3"/>
  <c r="BJ44" i="3"/>
  <c r="CB44" i="3"/>
  <c r="CA7" i="3"/>
  <c r="CA47" i="3"/>
  <c r="CA24" i="3"/>
  <c r="CA14" i="3"/>
  <c r="CA20" i="3"/>
  <c r="CA10" i="3"/>
  <c r="CA4" i="3"/>
  <c r="Q58" i="24" s="1"/>
  <c r="Q63" i="24" s="1"/>
  <c r="BI4" i="3"/>
  <c r="R59" i="24" s="1"/>
  <c r="R64" i="24" s="1"/>
  <c r="CA21" i="3"/>
  <c r="CA12" i="3"/>
  <c r="CA25" i="3"/>
  <c r="CA23" i="3"/>
  <c r="CA19" i="3"/>
  <c r="CA15" i="3"/>
  <c r="CA13" i="3"/>
  <c r="CA11" i="3"/>
  <c r="CA9" i="3"/>
  <c r="CA5" i="3"/>
  <c r="CA16" i="3"/>
  <c r="CA22" i="3"/>
  <c r="CA18" i="3"/>
  <c r="BJ7" i="3"/>
  <c r="BJ47" i="3"/>
  <c r="BJ24" i="3"/>
  <c r="BJ14" i="3"/>
  <c r="BJ20" i="3"/>
  <c r="BJ10" i="3"/>
  <c r="BK6" i="3"/>
  <c r="CA49" i="3"/>
  <c r="CA44" i="3"/>
  <c r="CB7" i="3" l="1"/>
  <c r="CB10" i="3"/>
  <c r="CB20" i="3"/>
  <c r="CB14" i="3"/>
  <c r="CB24" i="3"/>
  <c r="BL26" i="3"/>
  <c r="CD26" i="3"/>
  <c r="BL6" i="3"/>
  <c r="BK10" i="3"/>
  <c r="BL10" i="3" s="1"/>
  <c r="BK20" i="3"/>
  <c r="BK14" i="3"/>
  <c r="BK24" i="3"/>
  <c r="BK7" i="3"/>
  <c r="BJ4" i="3"/>
  <c r="S59" i="24" s="1"/>
  <c r="S64" i="24" s="1"/>
  <c r="CB4" i="3"/>
  <c r="R58" i="24" s="1"/>
  <c r="R63" i="24" s="1"/>
  <c r="CB12" i="3"/>
  <c r="CB21" i="3"/>
  <c r="CB18" i="3"/>
  <c r="CB22" i="3"/>
  <c r="CB16" i="3"/>
  <c r="CB5" i="3"/>
  <c r="CB9" i="3"/>
  <c r="CB11" i="3"/>
  <c r="CB13" i="3"/>
  <c r="CB15" i="3"/>
  <c r="CB19" i="3"/>
  <c r="CB23" i="3"/>
  <c r="CB25" i="3"/>
  <c r="CB40" i="3"/>
  <c r="BJ40" i="3"/>
  <c r="CB43" i="3"/>
  <c r="CB48" i="3"/>
  <c r="CB50" i="3"/>
  <c r="CB41" i="3"/>
  <c r="CB45" i="3"/>
  <c r="BK42" i="3"/>
  <c r="BL18" i="3"/>
  <c r="BL22" i="3"/>
  <c r="BL16" i="3"/>
  <c r="BL5" i="3"/>
  <c r="BL9" i="3"/>
  <c r="BL11" i="3"/>
  <c r="BL13" i="3"/>
  <c r="BL15" i="3"/>
  <c r="BL50" i="3"/>
  <c r="BL41" i="3"/>
  <c r="BL45" i="3"/>
  <c r="BL19" i="3"/>
  <c r="BL23" i="3"/>
  <c r="BL25" i="3"/>
  <c r="CB42" i="3"/>
  <c r="BJ46" i="3"/>
  <c r="CB46" i="3"/>
  <c r="CB6" i="3"/>
  <c r="BJ17" i="3"/>
  <c r="CB17" i="3"/>
  <c r="BK47" i="3"/>
  <c r="CC47" i="3"/>
  <c r="BK44" i="3"/>
  <c r="CC44" i="3"/>
  <c r="BK49" i="3"/>
  <c r="CC49" i="3"/>
  <c r="BL12" i="3"/>
  <c r="BL48" i="3"/>
  <c r="BM43" i="3"/>
  <c r="BL21" i="3"/>
  <c r="BJ8" i="3"/>
  <c r="CB8" i="3"/>
  <c r="BM26" i="3" l="1"/>
  <c r="CE26" i="3"/>
  <c r="BK8" i="3"/>
  <c r="CC8" i="3"/>
  <c r="BM21" i="3"/>
  <c r="BN43" i="3"/>
  <c r="BM48" i="3"/>
  <c r="BM12" i="3"/>
  <c r="BL49" i="3"/>
  <c r="BL44" i="3"/>
  <c r="BL47" i="3"/>
  <c r="CC17" i="3"/>
  <c r="BK17" i="3"/>
  <c r="BM25" i="3"/>
  <c r="BM16" i="3"/>
  <c r="BL42" i="3"/>
  <c r="BK40" i="3"/>
  <c r="CC40" i="3"/>
  <c r="CC43" i="3"/>
  <c r="CC45" i="3"/>
  <c r="CC41" i="3"/>
  <c r="CC50" i="3"/>
  <c r="CC48" i="3"/>
  <c r="BK4" i="3"/>
  <c r="T59" i="24" s="1"/>
  <c r="T64" i="24" s="1"/>
  <c r="CC4" i="3"/>
  <c r="S58" i="24" s="1"/>
  <c r="S63" i="24" s="1"/>
  <c r="CC25" i="3"/>
  <c r="CC23" i="3"/>
  <c r="CC19" i="3"/>
  <c r="CC15" i="3"/>
  <c r="CC13" i="3"/>
  <c r="CC11" i="3"/>
  <c r="CC9" i="3"/>
  <c r="CC5" i="3"/>
  <c r="CC16" i="3"/>
  <c r="CC22" i="3"/>
  <c r="CC18" i="3"/>
  <c r="CC21" i="3"/>
  <c r="CC12" i="3"/>
  <c r="CC6" i="3"/>
  <c r="BL7" i="3"/>
  <c r="BL24" i="3"/>
  <c r="BL14" i="3"/>
  <c r="BL20" i="3"/>
  <c r="BM10" i="3"/>
  <c r="BM6" i="3"/>
  <c r="BN6" i="3" s="1"/>
  <c r="CC46" i="3"/>
  <c r="BK46" i="3"/>
  <c r="BM23" i="3"/>
  <c r="BM19" i="3"/>
  <c r="BM45" i="3"/>
  <c r="BM41" i="3"/>
  <c r="BM50" i="3"/>
  <c r="BM15" i="3"/>
  <c r="BM13" i="3"/>
  <c r="BM11" i="3"/>
  <c r="BM9" i="3"/>
  <c r="BM5" i="3"/>
  <c r="BM22" i="3"/>
  <c r="BM18" i="3"/>
  <c r="CC42" i="3"/>
  <c r="CC7" i="3"/>
  <c r="CC24" i="3"/>
  <c r="CC14" i="3"/>
  <c r="CC20" i="3"/>
  <c r="CC10" i="3"/>
  <c r="CD7" i="3" l="1"/>
  <c r="CD24" i="3"/>
  <c r="BN26" i="3"/>
  <c r="CF26" i="3"/>
  <c r="CD20" i="3"/>
  <c r="CD14" i="3"/>
  <c r="BN18" i="3"/>
  <c r="BN5" i="3"/>
  <c r="BN11" i="3"/>
  <c r="BN13" i="3"/>
  <c r="BN50" i="3"/>
  <c r="BN41" i="3"/>
  <c r="BN23" i="3"/>
  <c r="CD40" i="3"/>
  <c r="BL46" i="3"/>
  <c r="CD46" i="3"/>
  <c r="BO6" i="3"/>
  <c r="BM7" i="3"/>
  <c r="BL40" i="3"/>
  <c r="CE47" i="3" s="1"/>
  <c r="CD43" i="3"/>
  <c r="CD50" i="3"/>
  <c r="CD41" i="3"/>
  <c r="CD45" i="3"/>
  <c r="CD48" i="3"/>
  <c r="CE42" i="3"/>
  <c r="BM42" i="3"/>
  <c r="BN42" i="3" s="1"/>
  <c r="BN16" i="3"/>
  <c r="BN25" i="3"/>
  <c r="BM47" i="3"/>
  <c r="BO43" i="3"/>
  <c r="BL8" i="3"/>
  <c r="CD8" i="3"/>
  <c r="CD44" i="3"/>
  <c r="CD49" i="3"/>
  <c r="BN22" i="3"/>
  <c r="BN9" i="3"/>
  <c r="BN15" i="3"/>
  <c r="BN45" i="3"/>
  <c r="BN19" i="3"/>
  <c r="BN10" i="3"/>
  <c r="BM20" i="3"/>
  <c r="BM14" i="3"/>
  <c r="BM24" i="3"/>
  <c r="CD4" i="3"/>
  <c r="T58" i="24" s="1"/>
  <c r="T63" i="24" s="1"/>
  <c r="BL4" i="3"/>
  <c r="U59" i="24" s="1"/>
  <c r="U64" i="24" s="1"/>
  <c r="CD6" i="3"/>
  <c r="CD16" i="3"/>
  <c r="CD25" i="3"/>
  <c r="CD12" i="3"/>
  <c r="CD18" i="3"/>
  <c r="CD22" i="3"/>
  <c r="CD5" i="3"/>
  <c r="CD9" i="3"/>
  <c r="CD11" i="3"/>
  <c r="CD13" i="3"/>
  <c r="CD15" i="3"/>
  <c r="CD19" i="3"/>
  <c r="CD23" i="3"/>
  <c r="CD21" i="3"/>
  <c r="CD10" i="3"/>
  <c r="CD17" i="3"/>
  <c r="BL17" i="3"/>
  <c r="BM44" i="3"/>
  <c r="BM49" i="3"/>
  <c r="CE49" i="3"/>
  <c r="BN12" i="3"/>
  <c r="BN48" i="3"/>
  <c r="BN21" i="3"/>
  <c r="CD42" i="3"/>
  <c r="CD47" i="3"/>
  <c r="CE44" i="3" l="1"/>
  <c r="BO26" i="3"/>
  <c r="CG26" i="3"/>
  <c r="BO48" i="3"/>
  <c r="BO12" i="3"/>
  <c r="BN49" i="3"/>
  <c r="BM4" i="3"/>
  <c r="V59" i="24" s="1"/>
  <c r="V64" i="24" s="1"/>
  <c r="CE4" i="3"/>
  <c r="U58" i="24" s="1"/>
  <c r="U63" i="24" s="1"/>
  <c r="CE25" i="3"/>
  <c r="CE16" i="3"/>
  <c r="CE6" i="3"/>
  <c r="CE23" i="3"/>
  <c r="CE13" i="3"/>
  <c r="CE11" i="3"/>
  <c r="CE5" i="3"/>
  <c r="CE18" i="3"/>
  <c r="CE21" i="3"/>
  <c r="CE12" i="3"/>
  <c r="CE10" i="3"/>
  <c r="CE19" i="3"/>
  <c r="CE15" i="3"/>
  <c r="CE9" i="3"/>
  <c r="CE22" i="3"/>
  <c r="BN24" i="3"/>
  <c r="BN14" i="3"/>
  <c r="BO19" i="3"/>
  <c r="BO45" i="3"/>
  <c r="BO15" i="3"/>
  <c r="BO9" i="3"/>
  <c r="BO22" i="3"/>
  <c r="BO42" i="3"/>
  <c r="BP42" i="3" s="1"/>
  <c r="BP6" i="3"/>
  <c r="CE20" i="3"/>
  <c r="CE7" i="3"/>
  <c r="BO21" i="3"/>
  <c r="BN44" i="3"/>
  <c r="BM17" i="3"/>
  <c r="CE17" i="3"/>
  <c r="BN20" i="3"/>
  <c r="BO10" i="3"/>
  <c r="BM8" i="3"/>
  <c r="CF14" i="3" s="1"/>
  <c r="CE8" i="3"/>
  <c r="BP43" i="3"/>
  <c r="BN47" i="3"/>
  <c r="BO25" i="3"/>
  <c r="BO16" i="3"/>
  <c r="BM40" i="3"/>
  <c r="CE40" i="3"/>
  <c r="CE43" i="3"/>
  <c r="CE41" i="3"/>
  <c r="CE50" i="3"/>
  <c r="CE48" i="3"/>
  <c r="CE45" i="3"/>
  <c r="BN7" i="3"/>
  <c r="CE46" i="3"/>
  <c r="BM46" i="3"/>
  <c r="BO23" i="3"/>
  <c r="BO41" i="3"/>
  <c r="BO50" i="3"/>
  <c r="BO13" i="3"/>
  <c r="BO11" i="3"/>
  <c r="BO5" i="3"/>
  <c r="BO18" i="3"/>
  <c r="CE24" i="3"/>
  <c r="CE14" i="3"/>
  <c r="CF7" i="3" l="1"/>
  <c r="BP26" i="3"/>
  <c r="CH26" i="3"/>
  <c r="CF49" i="3"/>
  <c r="BP18" i="3"/>
  <c r="BP5" i="3"/>
  <c r="BP11" i="3"/>
  <c r="BP13" i="3"/>
  <c r="BP50" i="3"/>
  <c r="BP41" i="3"/>
  <c r="BP23" i="3"/>
  <c r="BO47" i="3"/>
  <c r="BO20" i="3"/>
  <c r="BO44" i="3"/>
  <c r="BP21" i="3"/>
  <c r="BQ42" i="3"/>
  <c r="BP22" i="3"/>
  <c r="BP9" i="3"/>
  <c r="BP15" i="3"/>
  <c r="BP45" i="3"/>
  <c r="BP19" i="3"/>
  <c r="BO24" i="3"/>
  <c r="CF4" i="3"/>
  <c r="V58" i="24" s="1"/>
  <c r="V63" i="24" s="1"/>
  <c r="BN4" i="3"/>
  <c r="W59" i="24" s="1"/>
  <c r="W64" i="24" s="1"/>
  <c r="CF22" i="3"/>
  <c r="CF9" i="3"/>
  <c r="CF15" i="3"/>
  <c r="CF19" i="3"/>
  <c r="CF12" i="3"/>
  <c r="CF21" i="3"/>
  <c r="CF18" i="3"/>
  <c r="CF5" i="3"/>
  <c r="CF11" i="3"/>
  <c r="CF13" i="3"/>
  <c r="CF23" i="3"/>
  <c r="CF16" i="3"/>
  <c r="CF25" i="3"/>
  <c r="CF10" i="3"/>
  <c r="CF42" i="3"/>
  <c r="CF46" i="3"/>
  <c r="BN46" i="3"/>
  <c r="BO7" i="3"/>
  <c r="BN40" i="3"/>
  <c r="CG49" i="3" s="1"/>
  <c r="CF40" i="3"/>
  <c r="CF43" i="3"/>
  <c r="CF45" i="3"/>
  <c r="CF48" i="3"/>
  <c r="CF50" i="3"/>
  <c r="CF41" i="3"/>
  <c r="BP16" i="3"/>
  <c r="BP25" i="3"/>
  <c r="BQ43" i="3"/>
  <c r="BN8" i="3"/>
  <c r="CF8" i="3"/>
  <c r="BP10" i="3"/>
  <c r="CF6" i="3"/>
  <c r="BN17" i="3"/>
  <c r="CF17" i="3"/>
  <c r="BQ6" i="3"/>
  <c r="BO14" i="3"/>
  <c r="BO49" i="3"/>
  <c r="BP12" i="3"/>
  <c r="BP48" i="3"/>
  <c r="CF47" i="3"/>
  <c r="CF20" i="3"/>
  <c r="CF44" i="3"/>
  <c r="CF24" i="3"/>
  <c r="CG14" i="3" l="1"/>
  <c r="BQ26" i="3"/>
  <c r="CI26" i="3"/>
  <c r="BP49" i="3"/>
  <c r="BP14" i="3"/>
  <c r="BQ10" i="3"/>
  <c r="BO8" i="3"/>
  <c r="CG8" i="3"/>
  <c r="BQ25" i="3"/>
  <c r="BQ16" i="3"/>
  <c r="BP7" i="3"/>
  <c r="CG46" i="3"/>
  <c r="BO46" i="3"/>
  <c r="BP24" i="3"/>
  <c r="BQ19" i="3"/>
  <c r="BQ45" i="3"/>
  <c r="BQ15" i="3"/>
  <c r="BQ9" i="3"/>
  <c r="BQ22" i="3"/>
  <c r="BR42" i="3"/>
  <c r="BQ21" i="3"/>
  <c r="BP44" i="3"/>
  <c r="BP20" i="3"/>
  <c r="BP47" i="3"/>
  <c r="BQ23" i="3"/>
  <c r="BQ41" i="3"/>
  <c r="BQ13" i="3"/>
  <c r="BQ11" i="3"/>
  <c r="BQ5" i="3"/>
  <c r="BR5" i="3" s="1"/>
  <c r="BQ18" i="3"/>
  <c r="BQ48" i="3"/>
  <c r="BQ12" i="3"/>
  <c r="BR6" i="3"/>
  <c r="BO17" i="3"/>
  <c r="CG17" i="3"/>
  <c r="BR43" i="3"/>
  <c r="BO40" i="3"/>
  <c r="CG40" i="3"/>
  <c r="CG43" i="3"/>
  <c r="CG45" i="3"/>
  <c r="CG42" i="3"/>
  <c r="CG41" i="3"/>
  <c r="CG50" i="3"/>
  <c r="CG48" i="3"/>
  <c r="CG4" i="3"/>
  <c r="W58" i="24" s="1"/>
  <c r="W63" i="24" s="1"/>
  <c r="BO4" i="3"/>
  <c r="X59" i="24" s="1"/>
  <c r="X64" i="24" s="1"/>
  <c r="CG6" i="3"/>
  <c r="CG19" i="3"/>
  <c r="CG15" i="3"/>
  <c r="CG9" i="3"/>
  <c r="CG22" i="3"/>
  <c r="CG21" i="3"/>
  <c r="CG23" i="3"/>
  <c r="CG13" i="3"/>
  <c r="CG11" i="3"/>
  <c r="CG5" i="3"/>
  <c r="CG18" i="3"/>
  <c r="CG12" i="3"/>
  <c r="CG10" i="3"/>
  <c r="CG25" i="3"/>
  <c r="CG16" i="3"/>
  <c r="BQ50" i="3"/>
  <c r="CG7" i="3"/>
  <c r="CG24" i="3"/>
  <c r="CG44" i="3"/>
  <c r="CG20" i="3"/>
  <c r="CG47" i="3"/>
  <c r="BR26" i="3" l="1"/>
  <c r="CJ26" i="3"/>
  <c r="BR50" i="3"/>
  <c r="BP40" i="3"/>
  <c r="CH40" i="3"/>
  <c r="CH43" i="3"/>
  <c r="CH41" i="3"/>
  <c r="CH45" i="3"/>
  <c r="CH50" i="3"/>
  <c r="CH48" i="3"/>
  <c r="CH4" i="3"/>
  <c r="X58" i="24" s="1"/>
  <c r="X63" i="24" s="1"/>
  <c r="CH17" i="3"/>
  <c r="BP17" i="3"/>
  <c r="BR12" i="3"/>
  <c r="BR48" i="3"/>
  <c r="BQ20" i="3"/>
  <c r="BR21" i="3"/>
  <c r="BR22" i="3"/>
  <c r="BR9" i="3"/>
  <c r="BR15" i="3"/>
  <c r="BR45" i="3"/>
  <c r="BR19" i="3"/>
  <c r="BQ24" i="3"/>
  <c r="BQ7" i="3"/>
  <c r="BP8" i="3"/>
  <c r="CH8" i="3"/>
  <c r="BQ14" i="3"/>
  <c r="BQ49" i="3"/>
  <c r="CH47" i="3"/>
  <c r="CH44" i="3"/>
  <c r="BP4" i="3"/>
  <c r="CH6" i="3"/>
  <c r="CH18" i="3"/>
  <c r="CH5" i="3"/>
  <c r="CH11" i="3"/>
  <c r="CH13" i="3"/>
  <c r="CH23" i="3"/>
  <c r="CH21" i="3"/>
  <c r="CH22" i="3"/>
  <c r="CH9" i="3"/>
  <c r="CH15" i="3"/>
  <c r="CH19" i="3"/>
  <c r="CH16" i="3"/>
  <c r="CH25" i="3"/>
  <c r="CH10" i="3"/>
  <c r="CH12" i="3"/>
  <c r="BR18" i="3"/>
  <c r="BR11" i="3"/>
  <c r="BR13" i="3"/>
  <c r="BR41" i="3"/>
  <c r="BR23" i="3"/>
  <c r="BQ47" i="3"/>
  <c r="BQ44" i="3"/>
  <c r="CH42" i="3"/>
  <c r="BP46" i="3"/>
  <c r="CH46" i="3"/>
  <c r="BR16" i="3"/>
  <c r="BR25" i="3"/>
  <c r="BR10" i="3"/>
  <c r="CH20" i="3"/>
  <c r="CH24" i="3"/>
  <c r="CH7" i="3"/>
  <c r="CH14" i="3"/>
  <c r="CH49" i="3"/>
  <c r="CI20" i="3" l="1"/>
  <c r="Y59" i="24"/>
  <c r="Y64" i="24" s="1"/>
  <c r="CI46" i="3"/>
  <c r="BQ46" i="3"/>
  <c r="BR44" i="3"/>
  <c r="BR49" i="3"/>
  <c r="BR14" i="3"/>
  <c r="CI8" i="3"/>
  <c r="BQ8" i="3"/>
  <c r="BR7" i="3"/>
  <c r="BR24" i="3"/>
  <c r="CI40" i="3"/>
  <c r="BQ40" i="3"/>
  <c r="CI42" i="3"/>
  <c r="CI43" i="3"/>
  <c r="CI45" i="3"/>
  <c r="CI48" i="3"/>
  <c r="CI50" i="3"/>
  <c r="CI41" i="3"/>
  <c r="CI47" i="3"/>
  <c r="BR47" i="3"/>
  <c r="BQ4" i="3"/>
  <c r="Z59" i="24" s="1"/>
  <c r="Z64" i="24" s="1"/>
  <c r="CI4" i="3"/>
  <c r="Y58" i="24" s="1"/>
  <c r="Y63" i="24" s="1"/>
  <c r="CI6" i="3"/>
  <c r="CI19" i="3"/>
  <c r="CI15" i="3"/>
  <c r="CI9" i="3"/>
  <c r="CI22" i="3"/>
  <c r="CI21" i="3"/>
  <c r="CI12" i="3"/>
  <c r="CI10" i="3"/>
  <c r="CI25" i="3"/>
  <c r="CI16" i="3"/>
  <c r="CI23" i="3"/>
  <c r="CI13" i="3"/>
  <c r="CI11" i="3"/>
  <c r="CI5" i="3"/>
  <c r="CI18" i="3"/>
  <c r="BR20" i="3"/>
  <c r="CI17" i="3"/>
  <c r="BQ17" i="3"/>
  <c r="CI44" i="3"/>
  <c r="CI49" i="3"/>
  <c r="CI14" i="3"/>
  <c r="CI7" i="3"/>
  <c r="CI24" i="3"/>
  <c r="CJ49" i="3" l="1"/>
  <c r="CJ47" i="3"/>
  <c r="CJ5" i="3"/>
  <c r="BR17" i="3"/>
  <c r="CJ17" i="3"/>
  <c r="BR4" i="3"/>
  <c r="CJ4" i="3"/>
  <c r="Z58" i="24" s="1"/>
  <c r="Z63" i="24" s="1"/>
  <c r="CJ6" i="3"/>
  <c r="CJ12" i="3"/>
  <c r="CJ21" i="3"/>
  <c r="CJ22" i="3"/>
  <c r="CJ9" i="3"/>
  <c r="CJ15" i="3"/>
  <c r="CJ19" i="3"/>
  <c r="CJ23" i="3"/>
  <c r="CJ16" i="3"/>
  <c r="CJ25" i="3"/>
  <c r="CJ10" i="3"/>
  <c r="CJ18" i="3"/>
  <c r="CJ11" i="3"/>
  <c r="CJ13" i="3"/>
  <c r="CJ20" i="3"/>
  <c r="BR40" i="3"/>
  <c r="CJ40" i="3"/>
  <c r="CJ42" i="3"/>
  <c r="CJ43" i="3"/>
  <c r="CJ48" i="3"/>
  <c r="CJ45" i="3"/>
  <c r="CJ41" i="3"/>
  <c r="CJ50" i="3"/>
  <c r="BR8" i="3"/>
  <c r="CJ8" i="3"/>
  <c r="BR46" i="3"/>
  <c r="CK46" i="3" s="1"/>
  <c r="CJ46" i="3"/>
  <c r="CJ24" i="3"/>
  <c r="CJ7" i="3"/>
  <c r="CJ14" i="3"/>
  <c r="CJ44" i="3"/>
  <c r="AA59" i="24" l="1"/>
  <c r="AA64" i="24" s="1"/>
  <c r="CK26" i="3"/>
  <c r="CK49" i="3"/>
  <c r="CK20" i="3"/>
  <c r="CK8" i="3"/>
  <c r="CK44" i="3"/>
  <c r="CK7" i="3"/>
  <c r="CK47" i="3"/>
  <c r="CK40" i="3"/>
  <c r="CK43" i="3"/>
  <c r="CK42" i="3"/>
  <c r="CK41" i="3"/>
  <c r="CK45" i="3"/>
  <c r="CK50" i="3"/>
  <c r="CK48" i="3"/>
  <c r="CK4" i="3"/>
  <c r="AA58" i="24" s="1"/>
  <c r="AA63" i="24" s="1"/>
  <c r="CK6" i="3"/>
  <c r="CK5" i="3"/>
  <c r="CK25" i="3"/>
  <c r="CK9" i="3"/>
  <c r="CK21" i="3"/>
  <c r="CK12" i="3"/>
  <c r="CK11" i="3"/>
  <c r="CK10" i="3"/>
  <c r="CK16" i="3"/>
  <c r="CK23" i="3"/>
  <c r="CK19" i="3"/>
  <c r="CK15" i="3"/>
  <c r="CK22" i="3"/>
  <c r="CK13" i="3"/>
  <c r="CK18" i="3"/>
  <c r="CK14" i="3"/>
  <c r="CK24" i="3"/>
  <c r="CK17" i="3"/>
  <c r="DM4" i="3"/>
  <c r="DM11" i="3"/>
  <c r="DM21" i="3"/>
  <c r="DM12" i="3"/>
  <c r="DM18" i="3"/>
  <c r="DM23" i="3"/>
  <c r="DM7" i="3"/>
  <c r="DM25" i="3"/>
  <c r="DM8" i="3"/>
  <c r="DM19" i="3"/>
  <c r="DM17" i="3"/>
  <c r="DM22" i="3"/>
  <c r="DM16" i="3"/>
  <c r="DM6" i="3"/>
  <c r="DM13" i="3"/>
  <c r="DM10" i="3"/>
  <c r="DM15" i="3"/>
  <c r="DM20" i="3"/>
  <c r="DM9" i="3"/>
  <c r="DM14" i="3"/>
  <c r="DM24" i="3"/>
  <c r="DM5" i="3"/>
  <c r="D20" i="24" l="1"/>
  <c r="D21" i="24"/>
  <c r="D22" i="24"/>
  <c r="D23" i="24"/>
  <c r="C19" i="24"/>
  <c r="C20" i="24"/>
  <c r="C21" i="24"/>
  <c r="C22" i="24"/>
  <c r="C23" i="24"/>
  <c r="D19" i="24"/>
  <c r="DS4" i="3"/>
  <c r="DS20" i="3"/>
  <c r="DS11" i="3"/>
  <c r="DS23" i="3"/>
  <c r="DS9" i="3"/>
  <c r="DS7" i="3"/>
  <c r="DS15" i="3"/>
  <c r="DS6" i="3"/>
  <c r="DS8" i="3"/>
  <c r="DS14" i="3"/>
  <c r="DS18" i="3"/>
  <c r="DS25" i="3"/>
  <c r="DS22" i="3"/>
  <c r="DS16" i="3"/>
  <c r="DS10" i="3"/>
  <c r="DS24" i="3"/>
  <c r="DS19" i="3"/>
  <c r="DS21" i="3"/>
  <c r="DS13" i="3"/>
  <c r="DS12" i="3"/>
  <c r="DS17" i="3"/>
  <c r="DS5" i="3"/>
  <c r="D27" i="24" l="1"/>
  <c r="D28" i="24"/>
  <c r="D29" i="24"/>
  <c r="D30" i="24"/>
  <c r="C26" i="24"/>
  <c r="C27" i="24"/>
  <c r="C28" i="24"/>
  <c r="C29" i="24"/>
  <c r="C30" i="24"/>
  <c r="D26" i="24"/>
  <c r="DY4" i="3"/>
  <c r="DY13" i="3"/>
  <c r="DY18" i="3"/>
  <c r="DY10" i="3"/>
  <c r="DY23" i="3"/>
  <c r="DY15" i="3"/>
  <c r="DY7" i="3"/>
  <c r="DY20" i="3"/>
  <c r="DY25" i="3"/>
  <c r="DY9" i="3"/>
  <c r="DY21" i="3"/>
  <c r="DY8" i="3"/>
  <c r="DY22" i="3"/>
  <c r="DY14" i="3"/>
  <c r="DY6" i="3"/>
  <c r="DY19" i="3"/>
  <c r="DY11" i="3"/>
  <c r="DY24" i="3"/>
  <c r="DY12" i="3"/>
  <c r="DY17" i="3"/>
  <c r="DY16" i="3"/>
  <c r="DY5" i="3"/>
  <c r="D34" i="24" l="1"/>
  <c r="D35" i="24"/>
  <c r="D36" i="24"/>
  <c r="D37" i="24"/>
  <c r="C33" i="24"/>
  <c r="C34" i="24"/>
  <c r="C35" i="24"/>
  <c r="C36" i="24"/>
  <c r="C37" i="24"/>
  <c r="D33" i="24"/>
</calcChain>
</file>

<file path=xl/sharedStrings.xml><?xml version="1.0" encoding="utf-8"?>
<sst xmlns="http://schemas.openxmlformats.org/spreadsheetml/2006/main" count="534" uniqueCount="246">
  <si>
    <t>#</t>
  </si>
  <si>
    <t>PILOTO</t>
  </si>
  <si>
    <t>P.</t>
  </si>
  <si>
    <t>GP &gt;</t>
  </si>
  <si>
    <t>CALENDARIO</t>
  </si>
  <si>
    <t>CLASIFICACIÓN</t>
  </si>
  <si>
    <t xml:space="preserve">  Ptos</t>
  </si>
  <si>
    <t>FECHA</t>
  </si>
  <si>
    <t>GRAN PREMIO</t>
  </si>
  <si>
    <t>POLE POSITION</t>
  </si>
  <si>
    <t>RESULTADO DE LA CARRERA</t>
  </si>
  <si>
    <t xml:space="preserve">     MARCAR PARA 1/2 PUNTOS</t>
  </si>
  <si>
    <t>GP ESTADOS UNIDOS</t>
  </si>
  <si>
    <t>GP AUSTRALIA</t>
  </si>
  <si>
    <t>CLASIFICACIÓN DEL MUNDIAL</t>
  </si>
  <si>
    <t>GP MALAYSIA</t>
  </si>
  <si>
    <t>GP CHINA</t>
  </si>
  <si>
    <t>GP BAHRAIN</t>
  </si>
  <si>
    <t>GP ESPAÑA</t>
  </si>
  <si>
    <t>GP MONACO</t>
  </si>
  <si>
    <t>GP CANADA</t>
  </si>
  <si>
    <t>GP GRAN BRETAÑA</t>
  </si>
  <si>
    <t>GP ALEMANIA</t>
  </si>
  <si>
    <t>GP HUNGRIA</t>
  </si>
  <si>
    <t>GP BELGICA</t>
  </si>
  <si>
    <t>GP ITALIA</t>
  </si>
  <si>
    <t>GP SINGAPUR</t>
  </si>
  <si>
    <t>GP JAPON</t>
  </si>
  <si>
    <t>GP ABU DHABI</t>
  </si>
  <si>
    <t>GP BRASIL</t>
  </si>
  <si>
    <t>FINAL</t>
  </si>
  <si>
    <t>ESCUDERIA</t>
  </si>
  <si>
    <t>ESCUDERÍA</t>
  </si>
  <si>
    <t>Red Bull</t>
  </si>
  <si>
    <t>Ferrari</t>
  </si>
  <si>
    <t>McLaren</t>
  </si>
  <si>
    <t>Lotus</t>
  </si>
  <si>
    <t>Mercedes</t>
  </si>
  <si>
    <t>Sauber</t>
  </si>
  <si>
    <t>Force India</t>
  </si>
  <si>
    <t>Williams</t>
  </si>
  <si>
    <t>Toro Rosso</t>
  </si>
  <si>
    <t>Caterham</t>
  </si>
  <si>
    <t>Marussia</t>
  </si>
  <si>
    <t>Sebastian VETTEL</t>
  </si>
  <si>
    <t>Fernando ALONSO</t>
  </si>
  <si>
    <t>Felipe MASSA</t>
  </si>
  <si>
    <t>Jenson BUTTON</t>
  </si>
  <si>
    <t>Sergio PEREZ</t>
  </si>
  <si>
    <t>Kimi RAIKKONEN</t>
  </si>
  <si>
    <t>Romain GROSJEAN</t>
  </si>
  <si>
    <t>Nico ROSBERG</t>
  </si>
  <si>
    <t>Lewis HAMILTON</t>
  </si>
  <si>
    <t>Nico HULKENBERG</t>
  </si>
  <si>
    <t>Esteban GUTIERREZ</t>
  </si>
  <si>
    <t>Pastor MALDONADO</t>
  </si>
  <si>
    <t>Valtteri BOTTAS</t>
  </si>
  <si>
    <t>Jean-Eric VERGNE</t>
  </si>
  <si>
    <t>Daniel RICCIARDO</t>
  </si>
  <si>
    <t>Max CHILTON</t>
  </si>
  <si>
    <t>VERLA COMPLETA</t>
  </si>
  <si>
    <t>Pos.</t>
  </si>
  <si>
    <t>PTOS</t>
  </si>
  <si>
    <t>DIF 1º</t>
  </si>
  <si>
    <t>CLASIFICACIÓN DE PILOTOS</t>
  </si>
  <si>
    <t>ESCUDERÍAS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</si>
  <si>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</si>
  <si>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</si>
  <si>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</si>
  <si>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</si>
  <si>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</si>
  <si>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</si>
  <si>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</si>
  <si>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</si>
  <si>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</si>
  <si>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</si>
  <si>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POSICIONES EN GP</t>
  </si>
  <si>
    <t>DATOS A MOSTRAR EN CLASIFICACION</t>
  </si>
  <si>
    <t>DESEMPATE POR POSICIÓN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</si>
  <si>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</si>
  <si>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</si>
  <si>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</si>
  <si>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</si>
  <si>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</si>
  <si>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</si>
  <si>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</si>
  <si>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</si>
  <si>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</si>
  <si>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</si>
  <si>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DES. NÚM.</t>
  </si>
  <si>
    <t>Nº</t>
  </si>
  <si>
    <t>D.Nº</t>
  </si>
  <si>
    <t>PUNTOS EN CADA GP DE LA TEMPORADA</t>
  </si>
  <si>
    <t>PUNTOS A LO LARGO DE LA TEMPORADA</t>
  </si>
  <si>
    <t>POSICION GENERAL A LO LARGO DE LA TEMPORADA</t>
  </si>
  <si>
    <t>POLES</t>
  </si>
  <si>
    <t>POLES EN CADA GP DE LA TEMPORADA</t>
  </si>
  <si>
    <t>/--------/</t>
  </si>
  <si>
    <t>EN CASO DE MEDIOS PUNTOS --&gt;</t>
  </si>
  <si>
    <t>Adrian SUTIL</t>
  </si>
  <si>
    <t>GP BAHREIN</t>
  </si>
  <si>
    <t>AUTODROMO DI MONZA</t>
  </si>
  <si>
    <t>ALBERT PARK</t>
  </si>
  <si>
    <t>SEPANG INTERNATIONAL CIRCUIT</t>
  </si>
  <si>
    <t>SHANGHAI INTERNATIONAL CIRCUIT</t>
  </si>
  <si>
    <t>BAHRAIN INTERNATIONAL CIRCUIT (SAKHIR)</t>
  </si>
  <si>
    <t>CIRCUIT DE CATALUNYA (MONTMELO)</t>
  </si>
  <si>
    <t>CIRCUIT DE MONACO</t>
  </si>
  <si>
    <t>CIRCUIT GILLES VILLENEUVE</t>
  </si>
  <si>
    <t>HUNGARORING</t>
  </si>
  <si>
    <t>CIRCUIT DE SPA-FRANCORCHAMPS</t>
  </si>
  <si>
    <t>SUZUKA INTERNATIONAL RACING COURSE</t>
  </si>
  <si>
    <t>YAS MARINA CIRCUIT</t>
  </si>
  <si>
    <t>CIRCUIT OF THE AMERICAS</t>
  </si>
  <si>
    <t>AUTODROMO JOSE CARLOS PACE (INTERLAGOS)</t>
  </si>
  <si>
    <t>PILOTO CON MÁS VICTORIAS</t>
  </si>
  <si>
    <t>PILOTO CON MÁS POLES</t>
  </si>
  <si>
    <t>PILOTO CON MÁS PODIOS</t>
  </si>
  <si>
    <t>ESCUDERÍA CON MÁS VICTORIAS</t>
  </si>
  <si>
    <t>Poles</t>
  </si>
  <si>
    <t>Podios</t>
  </si>
  <si>
    <t>Sin puntos</t>
  </si>
  <si>
    <t>RESUMEN DE LA TEMPORADA DE TODOS LOS PILOTOS</t>
  </si>
  <si>
    <t>RESUMEN ESTADÍSTICO COMPLETO DE UN PILOTO CONCRETO</t>
  </si>
  <si>
    <t>RESUMEN</t>
  </si>
  <si>
    <t>NÚMERO DE VICTORIAS</t>
  </si>
  <si>
    <t>NÚMERO DE POLES</t>
  </si>
  <si>
    <t>NÚMERO DE PODIOS</t>
  </si>
  <si>
    <t>CARRERAS EN LOS PUNTOS</t>
  </si>
  <si>
    <t>POSICIÓN EN TODOS LOS GRANDES PREMIOS DE LA TEMPORADA</t>
  </si>
  <si>
    <t>GRAN BRETAÑA</t>
  </si>
  <si>
    <t>AUSTRALIA</t>
  </si>
  <si>
    <t>MALAYSIA</t>
  </si>
  <si>
    <t>CHINA</t>
  </si>
  <si>
    <t>BAHREIN</t>
  </si>
  <si>
    <t>ESPAÑA</t>
  </si>
  <si>
    <t>MONACO</t>
  </si>
  <si>
    <t>CANADA</t>
  </si>
  <si>
    <t>ALEMANIA</t>
  </si>
  <si>
    <t>HUNGRIA</t>
  </si>
  <si>
    <t>BELGICA</t>
  </si>
  <si>
    <t>ITALIA</t>
  </si>
  <si>
    <t>SINGAPUR</t>
  </si>
  <si>
    <t>JAPON</t>
  </si>
  <si>
    <t>ABU DHABI</t>
  </si>
  <si>
    <t>ESTADOS UNIDOS</t>
  </si>
  <si>
    <t>BRASIL</t>
  </si>
  <si>
    <t>GP DISPUTADOS</t>
  </si>
  <si>
    <t>POSICIÓN EN EL MUNDIAL</t>
  </si>
  <si>
    <t>PUNTOS EN EL MUNDIAL</t>
  </si>
  <si>
    <t>VICT</t>
  </si>
  <si>
    <t>JERARQ</t>
  </si>
  <si>
    <t>FACT</t>
  </si>
  <si>
    <t>PODIOS</t>
  </si>
  <si>
    <t>PILOTO CON MÁS CARRERAS EN PUNTOS</t>
  </si>
  <si>
    <t>CARR.PTOS</t>
  </si>
  <si>
    <r>
      <t xml:space="preserve">GRÁFICO POSICIONES POR GP </t>
    </r>
    <r>
      <rPr>
        <b/>
        <sz val="9"/>
        <color theme="0"/>
        <rFont val="Calibri"/>
        <family val="2"/>
        <scheme val="minor"/>
      </rPr>
      <t>(El 11 significa S.P. = sin puntos)</t>
    </r>
  </si>
  <si>
    <r>
      <t xml:space="preserve">GRÁFICO DE POSICIONES </t>
    </r>
    <r>
      <rPr>
        <b/>
        <sz val="9"/>
        <color theme="0"/>
        <rFont val="Calibri"/>
        <family val="2"/>
        <scheme val="minor"/>
      </rPr>
      <t>(NEGRO)</t>
    </r>
    <r>
      <rPr>
        <b/>
        <sz val="11"/>
        <color theme="0"/>
        <rFont val="Calibri"/>
        <family val="2"/>
        <scheme val="minor"/>
      </rPr>
      <t xml:space="preserve"> Y PUNTOS </t>
    </r>
    <r>
      <rPr>
        <b/>
        <sz val="9"/>
        <color theme="0"/>
        <rFont val="Calibri"/>
        <family val="2"/>
        <scheme val="minor"/>
      </rPr>
      <t>(ROJO)</t>
    </r>
    <r>
      <rPr>
        <b/>
        <sz val="11"/>
        <color theme="0"/>
        <rFont val="Calibri"/>
        <family val="2"/>
        <scheme val="minor"/>
      </rPr>
      <t xml:space="preserve"> EN EL MUNDIAL</t>
    </r>
  </si>
  <si>
    <t>Jules BIANCHI</t>
  </si>
  <si>
    <t>CARRERAS PUNTUADAS RESPECTO DE LAS DISPUTADAS</t>
  </si>
  <si>
    <t>Carreras en los puntos</t>
  </si>
  <si>
    <t>Carreras fuera de los puntos</t>
  </si>
  <si>
    <t>14-16 Marzo</t>
  </si>
  <si>
    <t>28-30 Marzo</t>
  </si>
  <si>
    <t>4-6 Abril</t>
  </si>
  <si>
    <t>18-20 Abril</t>
  </si>
  <si>
    <t>9-11 Mayo</t>
  </si>
  <si>
    <t>22-25 Mayo</t>
  </si>
  <si>
    <t>6-8 Junio</t>
  </si>
  <si>
    <t>20-22 Junio</t>
  </si>
  <si>
    <t>GP AUSTRIA</t>
  </si>
  <si>
    <t>4-6 Julio</t>
  </si>
  <si>
    <t>18-20 Julio</t>
  </si>
  <si>
    <t>25-27 Julio</t>
  </si>
  <si>
    <t>22-24 Agosto</t>
  </si>
  <si>
    <t>5-7 Septiembre</t>
  </si>
  <si>
    <t>19-21 Septiembre</t>
  </si>
  <si>
    <t>3-5 Octubre</t>
  </si>
  <si>
    <t>10-12 Octubre</t>
  </si>
  <si>
    <t>GP RUSIA</t>
  </si>
  <si>
    <t>31 Oct - 2 Nov</t>
  </si>
  <si>
    <t>7-9 Noviembre</t>
  </si>
  <si>
    <t>21-23 Noviembre</t>
  </si>
  <si>
    <t>Marcus ERICSSON</t>
  </si>
  <si>
    <t>Kamui KOBAYASHI</t>
  </si>
  <si>
    <t>Kevin MAGNUSSEN</t>
  </si>
  <si>
    <t>Daniil KVYAT</t>
  </si>
  <si>
    <t>14-16 MARZO</t>
  </si>
  <si>
    <t>28-30 MARZO</t>
  </si>
  <si>
    <t>4-6 ABRIL</t>
  </si>
  <si>
    <t>18-20 ABRIL</t>
  </si>
  <si>
    <t>9-11 MAYO</t>
  </si>
  <si>
    <t>22-25 MAYO</t>
  </si>
  <si>
    <t>6-8 JUNIO</t>
  </si>
  <si>
    <t>20-22 JUNIO</t>
  </si>
  <si>
    <t>4-6 JULIO</t>
  </si>
  <si>
    <t>18-20 JULIO</t>
  </si>
  <si>
    <t>25-27 JULIO</t>
  </si>
  <si>
    <t>22-24 AGOSTO</t>
  </si>
  <si>
    <t>5-7 SEPTIEMBRE</t>
  </si>
  <si>
    <t>19-21 SEPTIEMBRE</t>
  </si>
  <si>
    <t>3-5 OCTUBRE</t>
  </si>
  <si>
    <t>10-12 OCTUBRE</t>
  </si>
  <si>
    <t>SOCHI INTERNATIONAL STREET CIRCUIT</t>
  </si>
  <si>
    <t>RED BULL RING CIRCUIT</t>
  </si>
  <si>
    <t>31 OCT - 2 NOV</t>
  </si>
  <si>
    <t>7-9 NOVIEMBRE</t>
  </si>
  <si>
    <t>21-23 NOVIEMBRE</t>
  </si>
  <si>
    <t>HOCKENHEIMRING</t>
  </si>
  <si>
    <t>SILVERSTONE</t>
  </si>
  <si>
    <t>MARINA BAY STREET CIRCUIT</t>
  </si>
  <si>
    <t>AUSTRIA</t>
  </si>
  <si>
    <t>RUSIA</t>
  </si>
  <si>
    <t>RESULTADO EN LA CLASIFICACIÓN</t>
  </si>
  <si>
    <t>Clasificados para la Q3</t>
  </si>
  <si>
    <t>Eliminados en la Q2</t>
  </si>
  <si>
    <t>Eliminados en la Q1</t>
  </si>
  <si>
    <t>TOTAL.CAL</t>
  </si>
  <si>
    <t>Q3</t>
  </si>
  <si>
    <t>Q2</t>
  </si>
  <si>
    <t>Q1</t>
  </si>
  <si>
    <t>RES.TOTAL</t>
  </si>
  <si>
    <t>RESULTADOS CADA GRAN PREMIO</t>
  </si>
  <si>
    <t>RECUENTO RESULTADOS CLASIFICACIÓN</t>
  </si>
  <si>
    <t>CALIF.</t>
  </si>
  <si>
    <t>DONDE QUEDÓ ELIMINADO EN CADA GRAN PREMIO</t>
  </si>
  <si>
    <t>RESUMEN DE LOS RESULTADOS OBTENIDOS EN LAS CLASIFICACIONES</t>
  </si>
  <si>
    <t>AUS</t>
  </si>
  <si>
    <t>MAL</t>
  </si>
  <si>
    <t>BAH</t>
  </si>
  <si>
    <t>CHI</t>
  </si>
  <si>
    <t>ESP</t>
  </si>
  <si>
    <t>MON</t>
  </si>
  <si>
    <t>CAN</t>
  </si>
  <si>
    <t>AUT</t>
  </si>
  <si>
    <t>GB</t>
  </si>
  <si>
    <t>ALE</t>
  </si>
  <si>
    <t>HUN</t>
  </si>
  <si>
    <t>BEL</t>
  </si>
  <si>
    <t>ITA</t>
  </si>
  <si>
    <t>SIN</t>
  </si>
  <si>
    <t>JAP</t>
  </si>
  <si>
    <t>RUS</t>
  </si>
  <si>
    <t>USA</t>
  </si>
  <si>
    <t>BRA</t>
  </si>
  <si>
    <t>ABU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</si>
</sst>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;;;"/>
  </numFmts>
  <fonts count="2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name val="Calibri"/>
      <family val="2"/>
    </font>
    <font>
      <sz val="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gradientFill degree="90">
        <stop position="0">
          <color theme="1"/>
        </stop>
        <stop position="0.5">
          <color theme="1" tint="0.25098422193060094"/>
        </stop>
        <stop position="1">
          <color theme="1"/>
        </stop>
      </gradientFill>
    </fill>
    <fill>
      <gradientFill degree="90">
        <stop position="0">
          <color theme="1" tint="5.0965910824915313E-2"/>
        </stop>
        <stop position="0.5">
          <color theme="1" tint="0.25098422193060094"/>
        </stop>
        <stop position="1">
          <color theme="1" tint="5.0965910824915313E-2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gradientFill degree="90">
        <stop position="0">
          <color theme="0" tint="-0.34900967436750391"/>
        </stop>
        <stop position="0.5">
          <color theme="0" tint="-0.1490218817712943"/>
        </stop>
        <stop position="1">
          <color theme="0" tint="-0.34900967436750391"/>
        </stop>
      </gradientFill>
    </fill>
    <fill>
      <gradientFill>
        <stop position="0">
          <color theme="1" tint="5.0965910824915313E-2"/>
        </stop>
        <stop position="0.5">
          <color theme="1" tint="0.25098422193060094"/>
        </stop>
        <stop position="1">
          <color theme="1" tint="5.0965910824915313E-2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 tint="-0.1490218817712943"/>
        </stop>
        <stop position="0.5">
          <color theme="0" tint="-5.0965910824915313E-2"/>
        </stop>
        <stop position="1">
          <color theme="0" tint="-0.1490218817712943"/>
        </stop>
      </gradient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ashed">
        <color auto="1"/>
      </top>
      <bottom style="dashed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225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164" fontId="2" fillId="0" borderId="10" xfId="0" applyNumberFormat="1" applyFont="1" applyBorder="1" applyAlignment="1" applyProtection="1">
      <alignment horizontal="center" vertical="center"/>
      <protection hidden="1"/>
    </xf>
    <xf numFmtId="164" fontId="2" fillId="0" borderId="0" xfId="0" applyNumberFormat="1" applyFont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vertical="center"/>
      <protection hidden="1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 hidden="1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3" borderId="2" xfId="0" applyFont="1" applyFill="1" applyBorder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 vertical="center"/>
      <protection hidden="1"/>
    </xf>
    <xf numFmtId="0" fontId="1" fillId="3" borderId="3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1" fillId="2" borderId="2" xfId="0" applyFont="1" applyFill="1" applyBorder="1" applyAlignment="1" applyProtection="1">
      <alignment horizontal="center" vertical="center"/>
      <protection hidden="1"/>
    </xf>
    <xf numFmtId="0" fontId="1" fillId="2" borderId="4" xfId="0" applyFont="1" applyFill="1" applyBorder="1" applyAlignment="1" applyProtection="1">
      <alignment horizontal="center" vertical="center"/>
      <protection hidden="1"/>
    </xf>
    <xf numFmtId="0" fontId="1" fillId="5" borderId="1" xfId="0" applyFont="1" applyFill="1" applyBorder="1" applyAlignment="1" applyProtection="1">
      <alignment horizontal="center" vertical="center"/>
      <protection hidden="1"/>
    </xf>
    <xf numFmtId="0" fontId="2" fillId="0" borderId="7" xfId="0" applyFont="1" applyBorder="1" applyAlignment="1" applyProtection="1">
      <alignment horizontal="center" vertical="center"/>
      <protection hidden="1"/>
    </xf>
    <xf numFmtId="0" fontId="2" fillId="0" borderId="8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 vertical="center"/>
      <protection hidden="1"/>
    </xf>
    <xf numFmtId="0" fontId="1" fillId="5" borderId="1" xfId="0" applyFont="1" applyFill="1" applyBorder="1" applyAlignment="1" applyProtection="1">
      <alignment horizontal="center" vertical="center"/>
      <protection locked="0" hidden="1"/>
    </xf>
    <xf numFmtId="0" fontId="1" fillId="5" borderId="6" xfId="0" applyFont="1" applyFill="1" applyBorder="1" applyAlignment="1" applyProtection="1">
      <alignment horizontal="center" vertical="center"/>
      <protection locked="0" hidden="1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0" fillId="7" borderId="1" xfId="0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19" xfId="0" applyFont="1" applyBorder="1" applyAlignment="1" applyProtection="1">
      <alignment horizontal="center" vertical="center"/>
      <protection hidden="1"/>
    </xf>
    <xf numFmtId="0" fontId="4" fillId="0" borderId="20" xfId="0" applyFont="1" applyBorder="1" applyAlignment="1" applyProtection="1">
      <alignment horizontal="center" vertical="center"/>
      <protection hidden="1"/>
    </xf>
    <xf numFmtId="0" fontId="15" fillId="8" borderId="2" xfId="0" applyFont="1" applyFill="1" applyBorder="1" applyAlignment="1" applyProtection="1">
      <alignment horizontal="center" vertical="center"/>
      <protection hidden="1"/>
    </xf>
    <xf numFmtId="0" fontId="15" fillId="8" borderId="4" xfId="0" applyFont="1" applyFill="1" applyBorder="1" applyAlignment="1" applyProtection="1">
      <alignment horizontal="center" vertical="center"/>
      <protection hidden="1"/>
    </xf>
    <xf numFmtId="0" fontId="16" fillId="8" borderId="4" xfId="0" applyFont="1" applyFill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4" fillId="0" borderId="23" xfId="0" applyFont="1" applyBorder="1" applyAlignment="1" applyProtection="1">
      <alignment horizontal="center" vertical="center"/>
      <protection hidden="1"/>
    </xf>
    <xf numFmtId="0" fontId="2" fillId="0" borderId="19" xfId="0" applyFont="1" applyBorder="1" applyAlignment="1" applyProtection="1">
      <alignment vertical="center"/>
      <protection hidden="1"/>
    </xf>
    <xf numFmtId="0" fontId="2" fillId="0" borderId="20" xfId="0" applyFont="1" applyBorder="1" applyAlignment="1" applyProtection="1">
      <alignment vertical="center"/>
      <protection hidden="1"/>
    </xf>
    <xf numFmtId="0" fontId="2" fillId="0" borderId="22" xfId="0" applyFont="1" applyBorder="1" applyAlignment="1" applyProtection="1">
      <alignment vertical="center"/>
      <protection hidden="1"/>
    </xf>
    <xf numFmtId="0" fontId="2" fillId="0" borderId="23" xfId="0" applyFont="1" applyBorder="1" applyAlignment="1" applyProtection="1">
      <alignment vertical="center"/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4" fillId="0" borderId="26" xfId="0" applyFont="1" applyBorder="1" applyAlignment="1" applyProtection="1">
      <alignment horizontal="center" vertical="center"/>
      <protection hidden="1"/>
    </xf>
    <xf numFmtId="164" fontId="19" fillId="0" borderId="0" xfId="0" applyNumberFormat="1" applyFont="1" applyAlignment="1" applyProtection="1">
      <alignment horizontal="center" vertical="center"/>
      <protection hidden="1"/>
    </xf>
    <xf numFmtId="164" fontId="1" fillId="0" borderId="0" xfId="0" applyNumberFormat="1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right" vertical="center"/>
      <protection hidden="1"/>
    </xf>
    <xf numFmtId="0" fontId="2" fillId="0" borderId="18" xfId="0" applyFont="1" applyBorder="1" applyAlignment="1" applyProtection="1">
      <alignment horizontal="center" vertical="center"/>
      <protection locked="0" hidden="1"/>
    </xf>
    <xf numFmtId="0" fontId="0" fillId="7" borderId="1" xfId="0" applyFill="1" applyBorder="1" applyAlignment="1">
      <alignment horizontal="center" vertical="center"/>
    </xf>
    <xf numFmtId="0" fontId="2" fillId="0" borderId="0" xfId="0" applyFont="1" applyAlignment="1" applyProtection="1">
      <alignment vertical="center"/>
      <protection hidden="1"/>
    </xf>
    <xf numFmtId="0" fontId="2" fillId="0" borderId="9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14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16" fillId="8" borderId="4" xfId="0" applyFont="1" applyFill="1" applyBorder="1" applyAlignment="1" applyProtection="1">
      <alignment horizontal="center" vertical="center"/>
      <protection hidden="1"/>
    </xf>
    <xf numFmtId="0" fontId="16" fillId="8" borderId="3" xfId="0" applyFont="1" applyFill="1" applyBorder="1" applyAlignment="1" applyProtection="1">
      <alignment horizontal="center" vertical="center"/>
      <protection hidden="1"/>
    </xf>
    <xf numFmtId="0" fontId="0" fillId="7" borderId="1" xfId="0" applyFill="1" applyBorder="1" applyAlignment="1">
      <alignment horizontal="center" vertical="center"/>
    </xf>
    <xf numFmtId="0" fontId="2" fillId="0" borderId="14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20" fillId="8" borderId="1" xfId="0" applyFont="1" applyFill="1" applyBorder="1" applyAlignment="1" applyProtection="1">
      <alignment horizontal="center" vertical="center"/>
      <protection hidden="1"/>
    </xf>
    <xf numFmtId="0" fontId="20" fillId="8" borderId="1" xfId="0" applyFont="1" applyFill="1" applyBorder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16" fillId="8" borderId="2" xfId="0" applyFont="1" applyFill="1" applyBorder="1" applyAlignment="1" applyProtection="1">
      <alignment horizontal="center" vertical="center"/>
      <protection hidden="1"/>
    </xf>
    <xf numFmtId="0" fontId="2" fillId="11" borderId="33" xfId="0" applyFont="1" applyFill="1" applyBorder="1" applyAlignment="1" applyProtection="1">
      <alignment horizontal="center" vertical="center"/>
      <protection hidden="1"/>
    </xf>
    <xf numFmtId="0" fontId="2" fillId="11" borderId="34" xfId="0" applyFont="1" applyFill="1" applyBorder="1" applyAlignment="1" applyProtection="1">
      <alignment horizontal="center" vertical="center"/>
      <protection hidden="1"/>
    </xf>
    <xf numFmtId="0" fontId="2" fillId="11" borderId="22" xfId="0" applyFont="1" applyFill="1" applyBorder="1" applyAlignment="1" applyProtection="1">
      <alignment vertical="center"/>
      <protection hidden="1"/>
    </xf>
    <xf numFmtId="0" fontId="2" fillId="11" borderId="23" xfId="0" applyFont="1" applyFill="1" applyBorder="1" applyAlignment="1" applyProtection="1">
      <alignment vertical="center"/>
      <protection hidden="1"/>
    </xf>
    <xf numFmtId="0" fontId="2" fillId="11" borderId="35" xfId="0" applyFont="1" applyFill="1" applyBorder="1" applyAlignment="1" applyProtection="1">
      <alignment horizontal="center" vertical="center"/>
      <protection hidden="1"/>
    </xf>
    <xf numFmtId="0" fontId="2" fillId="11" borderId="36" xfId="0" applyFont="1" applyFill="1" applyBorder="1" applyAlignment="1" applyProtection="1">
      <alignment horizontal="center" vertical="center"/>
      <protection hidden="1"/>
    </xf>
    <xf numFmtId="0" fontId="2" fillId="11" borderId="37" xfId="0" applyFont="1" applyFill="1" applyBorder="1" applyAlignment="1" applyProtection="1">
      <alignment horizontal="center" vertical="center"/>
      <protection hidden="1"/>
    </xf>
    <xf numFmtId="0" fontId="2" fillId="11" borderId="25" xfId="0" applyFont="1" applyFill="1" applyBorder="1" applyAlignment="1" applyProtection="1">
      <alignment vertical="center"/>
      <protection hidden="1"/>
    </xf>
    <xf numFmtId="0" fontId="2" fillId="11" borderId="26" xfId="0" applyFont="1" applyFill="1" applyBorder="1" applyAlignment="1" applyProtection="1">
      <alignment vertical="center"/>
      <protection hidden="1"/>
    </xf>
    <xf numFmtId="0" fontId="2" fillId="11" borderId="38" xfId="0" applyFont="1" applyFill="1" applyBorder="1" applyAlignment="1" applyProtection="1">
      <alignment horizontal="center" vertical="center"/>
      <protection hidden="1"/>
    </xf>
    <xf numFmtId="0" fontId="2" fillId="11" borderId="21" xfId="0" applyFont="1" applyFill="1" applyBorder="1" applyAlignment="1" applyProtection="1">
      <alignment horizontal="center" vertical="center"/>
      <protection hidden="1"/>
    </xf>
    <xf numFmtId="0" fontId="2" fillId="11" borderId="22" xfId="0" applyFont="1" applyFill="1" applyBorder="1" applyAlignment="1" applyProtection="1">
      <alignment horizontal="center" vertical="center"/>
      <protection hidden="1"/>
    </xf>
    <xf numFmtId="0" fontId="4" fillId="11" borderId="23" xfId="0" applyFont="1" applyFill="1" applyBorder="1" applyAlignment="1" applyProtection="1">
      <alignment horizontal="center" vertical="center"/>
      <protection hidden="1"/>
    </xf>
    <xf numFmtId="0" fontId="2" fillId="11" borderId="1" xfId="0" applyFont="1" applyFill="1" applyBorder="1" applyAlignment="1" applyProtection="1">
      <alignment horizontal="center" vertical="center"/>
      <protection hidden="1"/>
    </xf>
    <xf numFmtId="0" fontId="2" fillId="11" borderId="6" xfId="0" applyFont="1" applyFill="1" applyBorder="1" applyAlignment="1" applyProtection="1">
      <alignment horizontal="center" vertical="center"/>
      <protection hidden="1"/>
    </xf>
    <xf numFmtId="0" fontId="4" fillId="11" borderId="6" xfId="0" applyFont="1" applyFill="1" applyBorder="1" applyAlignment="1" applyProtection="1">
      <alignment horizontal="center" vertical="center"/>
      <protection hidden="1"/>
    </xf>
    <xf numFmtId="0" fontId="4" fillId="11" borderId="1" xfId="0" applyFont="1" applyFill="1" applyBorder="1" applyAlignment="1" applyProtection="1">
      <alignment horizontal="center" vertical="center"/>
      <protection hidden="1"/>
    </xf>
    <xf numFmtId="0" fontId="2" fillId="10" borderId="1" xfId="0" applyFont="1" applyFill="1" applyBorder="1" applyAlignment="1" applyProtection="1">
      <alignment horizontal="center" vertical="center"/>
      <protection hidden="1"/>
    </xf>
    <xf numFmtId="0" fontId="4" fillId="10" borderId="1" xfId="0" applyFont="1" applyFill="1" applyBorder="1" applyAlignment="1" applyProtection="1">
      <alignment horizontal="center" vertical="center"/>
      <protection hidden="1"/>
    </xf>
    <xf numFmtId="0" fontId="2" fillId="10" borderId="1" xfId="0" applyFont="1" applyFill="1" applyBorder="1" applyAlignment="1" applyProtection="1">
      <alignment horizontal="center" vertical="center"/>
      <protection locked="0"/>
    </xf>
    <xf numFmtId="0" fontId="2" fillId="11" borderId="1" xfId="0" applyFont="1" applyFill="1" applyBorder="1" applyAlignment="1" applyProtection="1">
      <alignment horizontal="center" vertical="center"/>
      <protection locked="0"/>
    </xf>
    <xf numFmtId="0" fontId="11" fillId="11" borderId="1" xfId="0" applyFont="1" applyFill="1" applyBorder="1" applyAlignment="1" applyProtection="1">
      <alignment horizontal="center" vertical="center"/>
      <protection hidden="1"/>
    </xf>
    <xf numFmtId="0" fontId="0" fillId="10" borderId="0" xfId="0" applyFill="1" applyBorder="1" applyAlignment="1"/>
    <xf numFmtId="0" fontId="16" fillId="8" borderId="4" xfId="0" applyFont="1" applyFill="1" applyBorder="1" applyAlignment="1" applyProtection="1">
      <alignment horizontal="center" vertical="center"/>
      <protection hidden="1"/>
    </xf>
    <xf numFmtId="0" fontId="16" fillId="8" borderId="3" xfId="0" applyFont="1" applyFill="1" applyBorder="1" applyAlignment="1" applyProtection="1">
      <alignment horizontal="center" vertical="center"/>
      <protection hidden="1"/>
    </xf>
    <xf numFmtId="0" fontId="2" fillId="11" borderId="23" xfId="0" applyFont="1" applyFill="1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0" fillId="7" borderId="1" xfId="0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hidden="1"/>
    </xf>
    <xf numFmtId="0" fontId="1" fillId="2" borderId="3" xfId="0" applyFont="1" applyFill="1" applyBorder="1" applyAlignment="1" applyProtection="1">
      <alignment horizontal="center" vertical="center"/>
      <protection hidden="1"/>
    </xf>
    <xf numFmtId="0" fontId="1" fillId="3" borderId="2" xfId="0" applyFont="1" applyFill="1" applyBorder="1" applyAlignment="1" applyProtection="1">
      <alignment horizontal="center" vertical="center"/>
      <protection hidden="1"/>
    </xf>
    <xf numFmtId="0" fontId="1" fillId="3" borderId="4" xfId="0" applyFont="1" applyFill="1" applyBorder="1" applyAlignment="1" applyProtection="1">
      <alignment horizontal="center" vertical="center"/>
      <protection hidden="1"/>
    </xf>
    <xf numFmtId="0" fontId="1" fillId="3" borderId="3" xfId="0" applyFont="1" applyFill="1" applyBorder="1" applyAlignment="1" applyProtection="1">
      <alignment horizontal="center" vertical="center"/>
      <protection hidden="1"/>
    </xf>
    <xf numFmtId="0" fontId="1" fillId="3" borderId="5" xfId="0" applyFont="1" applyFill="1" applyBorder="1" applyAlignment="1" applyProtection="1">
      <alignment horizontal="left" vertical="center"/>
      <protection hidden="1"/>
    </xf>
    <xf numFmtId="0" fontId="1" fillId="3" borderId="9" xfId="0" applyFont="1" applyFill="1" applyBorder="1" applyAlignment="1" applyProtection="1">
      <alignment horizontal="center" vertical="center"/>
      <protection hidden="1"/>
    </xf>
    <xf numFmtId="0" fontId="1" fillId="3" borderId="0" xfId="0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Alignment="1" applyProtection="1">
      <alignment horizontal="center" vertical="center"/>
      <protection hidden="1"/>
    </xf>
    <xf numFmtId="0" fontId="7" fillId="3" borderId="0" xfId="0" applyFont="1" applyFill="1" applyAlignment="1" applyProtection="1">
      <alignment horizontal="center" vertical="center"/>
      <protection hidden="1"/>
    </xf>
    <xf numFmtId="0" fontId="7" fillId="3" borderId="5" xfId="0" applyFont="1" applyFill="1" applyBorder="1" applyAlignment="1" applyProtection="1">
      <alignment horizontal="center" vertical="center"/>
      <protection hidden="1"/>
    </xf>
    <xf numFmtId="0" fontId="10" fillId="3" borderId="0" xfId="0" applyFont="1" applyFill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18" fillId="0" borderId="7" xfId="0" applyFont="1" applyBorder="1" applyAlignment="1" applyProtection="1">
      <alignment horizontal="center" vertical="center"/>
      <protection hidden="1"/>
    </xf>
    <xf numFmtId="0" fontId="18" fillId="0" borderId="6" xfId="0" applyFont="1" applyBorder="1" applyAlignment="1" applyProtection="1">
      <alignment horizontal="center" vertical="center"/>
      <protection hidden="1"/>
    </xf>
    <xf numFmtId="0" fontId="17" fillId="9" borderId="7" xfId="0" applyFont="1" applyFill="1" applyBorder="1" applyAlignment="1" applyProtection="1">
      <alignment horizontal="center" vertical="center" textRotation="90"/>
      <protection hidden="1"/>
    </xf>
    <xf numFmtId="0" fontId="17" fillId="9" borderId="8" xfId="0" applyFont="1" applyFill="1" applyBorder="1" applyAlignment="1" applyProtection="1">
      <alignment horizontal="center" vertical="center" textRotation="90"/>
      <protection hidden="1"/>
    </xf>
    <xf numFmtId="0" fontId="17" fillId="9" borderId="6" xfId="0" applyFont="1" applyFill="1" applyBorder="1" applyAlignment="1" applyProtection="1">
      <alignment horizontal="center" vertical="center" textRotation="90"/>
      <protection hidden="1"/>
    </xf>
    <xf numFmtId="0" fontId="3" fillId="9" borderId="7" xfId="0" applyFont="1" applyFill="1" applyBorder="1" applyAlignment="1" applyProtection="1">
      <alignment horizontal="center" vertical="center" textRotation="90"/>
      <protection hidden="1"/>
    </xf>
    <xf numFmtId="0" fontId="3" fillId="9" borderId="8" xfId="0" applyFont="1" applyFill="1" applyBorder="1" applyAlignment="1" applyProtection="1">
      <alignment horizontal="center" vertical="center" textRotation="90"/>
      <protection hidden="1"/>
    </xf>
    <xf numFmtId="0" fontId="3" fillId="9" borderId="6" xfId="0" applyFont="1" applyFill="1" applyBorder="1" applyAlignment="1" applyProtection="1">
      <alignment horizontal="center" vertical="center" textRotation="90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0" fontId="18" fillId="0" borderId="14" xfId="0" applyFont="1" applyBorder="1" applyAlignment="1" applyProtection="1">
      <alignment horizontal="center" vertical="center"/>
      <protection hidden="1"/>
    </xf>
    <xf numFmtId="0" fontId="18" fillId="0" borderId="11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11" borderId="21" xfId="0" applyFont="1" applyFill="1" applyBorder="1" applyAlignment="1" applyProtection="1">
      <alignment horizontal="center" vertical="center"/>
      <protection hidden="1"/>
    </xf>
    <xf numFmtId="0" fontId="2" fillId="11" borderId="22" xfId="0" applyFont="1" applyFill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11" borderId="27" xfId="0" applyFont="1" applyFill="1" applyBorder="1" applyAlignment="1" applyProtection="1">
      <alignment horizontal="center" vertical="center"/>
      <protection hidden="1"/>
    </xf>
    <xf numFmtId="0" fontId="2" fillId="11" borderId="28" xfId="0" applyFont="1" applyFill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11" borderId="23" xfId="0" applyFont="1" applyFill="1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11" borderId="29" xfId="0" applyFont="1" applyFill="1" applyBorder="1" applyAlignment="1" applyProtection="1">
      <alignment horizontal="center" vertical="center"/>
      <protection hidden="1"/>
    </xf>
    <xf numFmtId="0" fontId="16" fillId="8" borderId="4" xfId="0" applyFont="1" applyFill="1" applyBorder="1" applyAlignment="1" applyProtection="1">
      <alignment horizontal="center" vertical="center"/>
      <protection hidden="1"/>
    </xf>
    <xf numFmtId="0" fontId="16" fillId="8" borderId="3" xfId="0" applyFont="1" applyFill="1" applyBorder="1" applyAlignment="1" applyProtection="1">
      <alignment horizontal="center" vertical="center"/>
      <protection hidden="1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3" borderId="15" xfId="0" applyFont="1" applyFill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 applyProtection="1">
      <alignment horizontal="center" vertical="center"/>
      <protection locked="0"/>
    </xf>
    <xf numFmtId="0" fontId="6" fillId="3" borderId="9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Border="1" applyAlignment="1" applyProtection="1">
      <alignment horizontal="center" vertical="center"/>
      <protection locked="0"/>
    </xf>
    <xf numFmtId="0" fontId="6" fillId="3" borderId="10" xfId="0" applyFont="1" applyFill="1" applyBorder="1" applyAlignment="1" applyProtection="1">
      <alignment horizontal="center" vertical="center"/>
      <protection locked="0"/>
    </xf>
    <xf numFmtId="0" fontId="6" fillId="3" borderId="11" xfId="0" applyFont="1" applyFill="1" applyBorder="1" applyAlignment="1" applyProtection="1">
      <alignment horizontal="center" vertical="center"/>
      <protection locked="0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12" xfId="0" applyFont="1" applyFill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 applyProtection="1">
      <alignment horizontal="center" vertical="center"/>
      <protection hidden="1"/>
    </xf>
    <xf numFmtId="0" fontId="1" fillId="3" borderId="15" xfId="0" applyFont="1" applyFill="1" applyBorder="1" applyAlignment="1" applyProtection="1">
      <alignment horizontal="center" vertical="center"/>
      <protection hidden="1"/>
    </xf>
    <xf numFmtId="0" fontId="1" fillId="3" borderId="16" xfId="0" applyFont="1" applyFill="1" applyBorder="1" applyAlignment="1" applyProtection="1">
      <alignment horizontal="center" vertical="center"/>
      <protection hidden="1"/>
    </xf>
    <xf numFmtId="0" fontId="17" fillId="3" borderId="14" xfId="0" applyFont="1" applyFill="1" applyBorder="1" applyAlignment="1" applyProtection="1">
      <alignment horizontal="center" vertical="center"/>
      <protection hidden="1"/>
    </xf>
    <xf numFmtId="0" fontId="17" fillId="3" borderId="15" xfId="0" applyFont="1" applyFill="1" applyBorder="1" applyAlignment="1" applyProtection="1">
      <alignment horizontal="center" vertical="center"/>
      <protection hidden="1"/>
    </xf>
    <xf numFmtId="0" fontId="17" fillId="3" borderId="16" xfId="0" applyFont="1" applyFill="1" applyBorder="1" applyAlignment="1" applyProtection="1">
      <alignment horizontal="center" vertical="center"/>
      <protection hidden="1"/>
    </xf>
    <xf numFmtId="0" fontId="1" fillId="3" borderId="9" xfId="0" applyFont="1" applyFill="1" applyBorder="1" applyAlignment="1" applyProtection="1">
      <alignment horizontal="left" vertical="center"/>
      <protection hidden="1"/>
    </xf>
    <xf numFmtId="0" fontId="1" fillId="3" borderId="0" xfId="0" applyFont="1" applyFill="1" applyBorder="1" applyAlignment="1" applyProtection="1">
      <alignment horizontal="left" vertical="center"/>
      <protection hidden="1"/>
    </xf>
    <xf numFmtId="0" fontId="0" fillId="10" borderId="0" xfId="0" applyFill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0" fontId="5" fillId="3" borderId="0" xfId="0" applyFont="1" applyFill="1" applyBorder="1" applyAlignment="1" applyProtection="1">
      <alignment horizontal="left" vertical="center"/>
      <protection hidden="1"/>
    </xf>
    <xf numFmtId="0" fontId="2" fillId="0" borderId="14" xfId="0" applyFont="1" applyBorder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center" vertical="center"/>
      <protection hidden="1"/>
    </xf>
    <xf numFmtId="0" fontId="13" fillId="0" borderId="15" xfId="1" applyFont="1" applyBorder="1" applyAlignment="1" applyProtection="1">
      <alignment horizontal="center" vertical="top"/>
      <protection locked="0" hidden="1"/>
    </xf>
    <xf numFmtId="0" fontId="13" fillId="0" borderId="0" xfId="1" applyFont="1" applyAlignment="1" applyProtection="1">
      <alignment horizontal="center" vertical="top"/>
      <protection locked="0"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6" fillId="3" borderId="14" xfId="0" applyFont="1" applyFill="1" applyBorder="1" applyAlignment="1" applyProtection="1">
      <alignment horizontal="center" vertical="center"/>
      <protection hidden="1"/>
    </xf>
    <xf numFmtId="0" fontId="6" fillId="3" borderId="15" xfId="0" applyFont="1" applyFill="1" applyBorder="1" applyAlignment="1" applyProtection="1">
      <alignment horizontal="center" vertical="center"/>
      <protection hidden="1"/>
    </xf>
    <xf numFmtId="0" fontId="6" fillId="3" borderId="9" xfId="0" applyFont="1" applyFill="1" applyBorder="1" applyAlignment="1" applyProtection="1">
      <alignment horizontal="center" vertical="center"/>
      <protection hidden="1"/>
    </xf>
    <xf numFmtId="0" fontId="6" fillId="3" borderId="0" xfId="0" applyFont="1" applyFill="1" applyBorder="1" applyAlignment="1" applyProtection="1">
      <alignment horizontal="center" vertical="center"/>
      <protection hidden="1"/>
    </xf>
    <xf numFmtId="0" fontId="6" fillId="3" borderId="11" xfId="0" applyFont="1" applyFill="1" applyBorder="1" applyAlignment="1" applyProtection="1">
      <alignment horizontal="center" vertical="center"/>
      <protection hidden="1"/>
    </xf>
    <xf numFmtId="0" fontId="6" fillId="3" borderId="5" xfId="0" applyFont="1" applyFill="1" applyBorder="1" applyAlignment="1" applyProtection="1">
      <alignment horizontal="center" vertical="center"/>
      <protection hidden="1"/>
    </xf>
    <xf numFmtId="0" fontId="8" fillId="3" borderId="15" xfId="0" applyFont="1" applyFill="1" applyBorder="1" applyAlignment="1" applyProtection="1">
      <alignment horizontal="center" vertical="center"/>
      <protection hidden="1"/>
    </xf>
    <xf numFmtId="0" fontId="8" fillId="3" borderId="16" xfId="0" applyFont="1" applyFill="1" applyBorder="1" applyAlignment="1" applyProtection="1">
      <alignment horizontal="center" vertical="center"/>
      <protection hidden="1"/>
    </xf>
    <xf numFmtId="0" fontId="8" fillId="3" borderId="0" xfId="0" applyFont="1" applyFill="1" applyBorder="1" applyAlignment="1" applyProtection="1">
      <alignment horizontal="center" vertical="center"/>
      <protection hidden="1"/>
    </xf>
    <xf numFmtId="0" fontId="8" fillId="3" borderId="10" xfId="0" applyFont="1" applyFill="1" applyBorder="1" applyAlignment="1" applyProtection="1">
      <alignment horizontal="center" vertical="center"/>
      <protection hidden="1"/>
    </xf>
    <xf numFmtId="0" fontId="8" fillId="3" borderId="5" xfId="0" applyFont="1" applyFill="1" applyBorder="1" applyAlignment="1" applyProtection="1">
      <alignment horizontal="center" vertical="center"/>
      <protection hidden="1"/>
    </xf>
    <xf numFmtId="0" fontId="8" fillId="3" borderId="12" xfId="0" applyFont="1" applyFill="1" applyBorder="1" applyAlignment="1" applyProtection="1">
      <alignment horizontal="center" vertical="center"/>
      <protection hidden="1"/>
    </xf>
    <xf numFmtId="0" fontId="20" fillId="8" borderId="1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/>
    </xf>
    <xf numFmtId="0" fontId="13" fillId="0" borderId="15" xfId="1" applyFont="1" applyBorder="1" applyAlignment="1" applyProtection="1">
      <alignment horizontal="center" vertical="top"/>
      <protection hidden="1"/>
    </xf>
    <xf numFmtId="0" fontId="13" fillId="0" borderId="0" xfId="1" applyFont="1" applyAlignment="1" applyProtection="1">
      <alignment horizontal="center" vertical="top"/>
      <protection hidden="1"/>
    </xf>
    <xf numFmtId="0" fontId="2" fillId="11" borderId="39" xfId="0" applyFont="1" applyFill="1" applyBorder="1" applyAlignment="1" applyProtection="1">
      <alignment horizontal="center" vertical="center"/>
      <protection hidden="1"/>
    </xf>
    <xf numFmtId="0" fontId="2" fillId="0" borderId="39" xfId="0" applyFont="1" applyBorder="1" applyAlignment="1" applyProtection="1">
      <alignment horizontal="center" vertical="center"/>
      <protection hidden="1"/>
    </xf>
    <xf numFmtId="0" fontId="2" fillId="11" borderId="40" xfId="0" applyFont="1" applyFill="1" applyBorder="1" applyAlignment="1" applyProtection="1">
      <alignment horizontal="center" vertical="center"/>
      <protection hidden="1"/>
    </xf>
    <xf numFmtId="0" fontId="2" fillId="11" borderId="26" xfId="0" applyFont="1" applyFill="1" applyBorder="1" applyAlignment="1" applyProtection="1">
      <alignment horizontal="center" vertical="center"/>
      <protection hidden="1"/>
    </xf>
  </cellXfs>
  <cellStyles count="2">
    <cellStyle name="Hipervínculo" xfId="1" builtinId="8"/>
    <cellStyle name="Normal" xfId="0" builtinId="0"/>
  </cellStyles>
  <dxfs count="57"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ont>
        <b/>
        <i val="0"/>
      </font>
      <fill>
        <patternFill>
          <bgColor rgb="FFFFFF99"/>
        </patternFill>
      </fill>
      <border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</dxfs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322825101407779"/>
          <c:y val="4.8071199221924668E-2"/>
          <c:w val="0.90440048118985128"/>
          <c:h val="0.7648687664042006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ESTADISTICAS!$B$54:$B$57</c:f>
              <c:strCache>
                <c:ptCount val="4"/>
                <c:pt idx="0">
                  <c:v>NÚMERO DE VICTORIAS</c:v>
                </c:pt>
                <c:pt idx="1">
                  <c:v>NÚMERO DE POLES</c:v>
                </c:pt>
                <c:pt idx="2">
                  <c:v>NÚMERO DE PODIOS</c:v>
                </c:pt>
                <c:pt idx="3">
                  <c:v>CARRERAS EN LOS PUNTOS</c:v>
                </c:pt>
              </c:strCache>
            </c:strRef>
          </c:cat>
          <c:val>
            <c:numRef>
              <c:f>ESTADISTICAS!$C$54:$C$57</c:f>
              <c:numCache>
                <c:formatCode>General</c:formatCode>
                <c:ptCount val="4"/>
              </c:numCache>
            </c:numRef>
          </c:val>
        </c:ser>
        <c:ser>
          <c:idx val="1"/>
          <c:order val="1"/>
          <c:spPr>
            <a:gradFill flip="none" rotWithShape="1">
              <a:gsLst>
                <a:gs pos="0">
                  <a:sysClr val="windowText" lastClr="000000">
                    <a:lumMod val="95000"/>
                    <a:lumOff val="5000"/>
                  </a:sysClr>
                </a:gs>
                <a:gs pos="50000">
                  <a:sysClr val="windowText" lastClr="000000">
                    <a:lumMod val="75000"/>
                    <a:lumOff val="25000"/>
                  </a:sysClr>
                </a:gs>
                <a:gs pos="100000">
                  <a:schemeClr val="tx1">
                    <a:lumMod val="50000"/>
                    <a:lumOff val="50000"/>
                  </a:schemeClr>
                </a:gs>
              </a:gsLst>
              <a:lin ang="5400000" scaled="1"/>
              <a:tileRect/>
            </a:gradFill>
          </c:spPr>
          <c:invertIfNegative val="0"/>
          <c:dLbls>
            <c:txPr>
              <a:bodyPr/>
              <a:lstStyle/>
              <a:p>
                <a:pPr>
                  <a:defRPr b="1" i="1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ESTADISTICAS!$B$54:$B$57</c:f>
              <c:strCache>
                <c:ptCount val="4"/>
                <c:pt idx="0">
                  <c:v>NÚMERO DE VICTORIAS</c:v>
                </c:pt>
                <c:pt idx="1">
                  <c:v>NÚMERO DE POLES</c:v>
                </c:pt>
                <c:pt idx="2">
                  <c:v>NÚMERO DE PODIOS</c:v>
                </c:pt>
                <c:pt idx="3">
                  <c:v>CARRERAS EN LOS PUNTOS</c:v>
                </c:pt>
              </c:strCache>
            </c:strRef>
          </c:cat>
          <c:val>
            <c:numRef>
              <c:f>ESTADISTICAS!$D$54:$D$57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>ESTADISTICAS!$B$54:$B$57</c:f>
              <c:strCache>
                <c:ptCount val="4"/>
                <c:pt idx="0">
                  <c:v>NÚMERO DE VICTORIAS</c:v>
                </c:pt>
                <c:pt idx="1">
                  <c:v>NÚMERO DE POLES</c:v>
                </c:pt>
                <c:pt idx="2">
                  <c:v>NÚMERO DE PODIOS</c:v>
                </c:pt>
                <c:pt idx="3">
                  <c:v>CARRERAS EN LOS PUNTOS</c:v>
                </c:pt>
              </c:strCache>
            </c:strRef>
          </c:cat>
          <c:val>
            <c:numRef>
              <c:f>ESTADISTICAS!$E$54:$E$57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5848832"/>
        <c:axId val="175883392"/>
      </c:barChart>
      <c:catAx>
        <c:axId val="17584883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 b="1"/>
            </a:pPr>
            <a:endParaRPr lang="es-ES"/>
          </a:p>
        </c:txPr>
        <c:crossAx val="175883392"/>
        <c:crosses val="autoZero"/>
        <c:auto val="1"/>
        <c:lblAlgn val="ctr"/>
        <c:lblOffset val="100"/>
        <c:noMultiLvlLbl val="0"/>
      </c:catAx>
      <c:valAx>
        <c:axId val="175883392"/>
        <c:scaling>
          <c:orientation val="minMax"/>
          <c:max val="20"/>
          <c:min val="0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es-ES"/>
          </a:p>
        </c:txPr>
        <c:crossAx val="175848832"/>
        <c:crosses val="autoZero"/>
        <c:crossBetween val="between"/>
        <c:maj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chemeClr val="accent3">
                  <a:lumMod val="50000"/>
                </a:schemeClr>
              </a:solidFill>
            </a:ln>
          </c:spPr>
          <c:marker>
            <c:symbol val="circle"/>
            <c:size val="10"/>
            <c:spPr>
              <a:solidFill>
                <a:schemeClr val="accent3">
                  <a:lumMod val="50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</c:marker>
          <c:dLbls>
            <c:txPr>
              <a:bodyPr/>
              <a:lstStyle/>
              <a:p>
                <a:pPr>
                  <a:defRPr sz="1100" b="1">
                    <a:solidFill>
                      <a:schemeClr val="bg1"/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ESTADISTICAS!$I$52:$AA$57</c:f>
              <c:strCache>
                <c:ptCount val="19"/>
                <c:pt idx="0">
                  <c:v>AUSTRALIA</c:v>
                </c:pt>
                <c:pt idx="1">
                  <c:v>MALAYSIA</c:v>
                </c:pt>
                <c:pt idx="2">
                  <c:v>BAHREIN</c:v>
                </c:pt>
                <c:pt idx="3">
                  <c:v>CHINA</c:v>
                </c:pt>
                <c:pt idx="4">
                  <c:v>ESPAÑA</c:v>
                </c:pt>
                <c:pt idx="5">
                  <c:v>MONACO</c:v>
                </c:pt>
                <c:pt idx="6">
                  <c:v>CANADA</c:v>
                </c:pt>
                <c:pt idx="7">
                  <c:v>AUSTRIA</c:v>
                </c:pt>
                <c:pt idx="8">
                  <c:v>GRAN BRETAÑA</c:v>
                </c:pt>
                <c:pt idx="9">
                  <c:v>ALEMANIA</c:v>
                </c:pt>
                <c:pt idx="10">
                  <c:v>HUNGRIA</c:v>
                </c:pt>
                <c:pt idx="11">
                  <c:v>BELGICA</c:v>
                </c:pt>
                <c:pt idx="12">
                  <c:v>ITALIA</c:v>
                </c:pt>
                <c:pt idx="13">
                  <c:v>SINGAPUR</c:v>
                </c:pt>
                <c:pt idx="14">
                  <c:v>JAPON</c:v>
                </c:pt>
                <c:pt idx="15">
                  <c:v>RUSIA</c:v>
                </c:pt>
                <c:pt idx="16">
                  <c:v>ESTADOS UNIDOS</c:v>
                </c:pt>
                <c:pt idx="17">
                  <c:v>BRASIL</c:v>
                </c:pt>
                <c:pt idx="18">
                  <c:v>ABU DHABI</c:v>
                </c:pt>
              </c:strCache>
            </c:strRef>
          </c:cat>
          <c:val>
            <c:numRef>
              <c:f>ESTADISTICAS!$I$62:$AA$62</c:f>
              <c:numCache>
                <c:formatCode>General</c:formatCode>
                <c:ptCount val="1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923968"/>
        <c:axId val="175925504"/>
      </c:lineChart>
      <c:catAx>
        <c:axId val="175923968"/>
        <c:scaling>
          <c:orientation val="minMax"/>
        </c:scaling>
        <c:delete val="0"/>
        <c:axPos val="t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majorTickMark val="in"/>
        <c:minorTickMark val="none"/>
        <c:tickLblPos val="high"/>
        <c:txPr>
          <a:bodyPr rot="-5400000" vert="horz"/>
          <a:lstStyle/>
          <a:p>
            <a:pPr>
              <a:defRPr sz="1000" b="0" i="0"/>
            </a:pPr>
            <a:endParaRPr lang="es-ES"/>
          </a:p>
        </c:txPr>
        <c:crossAx val="175925504"/>
        <c:crossesAt val="12"/>
        <c:auto val="0"/>
        <c:lblAlgn val="ctr"/>
        <c:lblOffset val="100"/>
        <c:noMultiLvlLbl val="0"/>
      </c:catAx>
      <c:valAx>
        <c:axId val="175925504"/>
        <c:scaling>
          <c:orientation val="maxMin"/>
          <c:max val="11"/>
          <c:min val="1"/>
        </c:scaling>
        <c:delete val="1"/>
        <c:axPos val="l"/>
        <c:majorGridlines>
          <c:spPr>
            <a:ln>
              <a:solidFill>
                <a:schemeClr val="bg1"/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175923968"/>
        <c:crosses val="autoZero"/>
        <c:crossBetween val="midCat"/>
        <c:majorUnit val="1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000000000000322" l="0.70000000000000062" r="0.70000000000000062" t="0.750000000000003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4488407699037621E-2"/>
          <c:y val="3.3342562948862162E-2"/>
          <c:w val="0.81693985126859847"/>
          <c:h val="0.61941997634911472"/>
        </c:manualLayout>
      </c:layout>
      <c:lineChart>
        <c:grouping val="standard"/>
        <c:varyColors val="0"/>
        <c:ser>
          <c:idx val="0"/>
          <c:order val="0"/>
          <c:spPr>
            <a:ln w="25400">
              <a:solidFill>
                <a:schemeClr val="tx1"/>
              </a:solidFill>
            </a:ln>
          </c:spPr>
          <c:marker>
            <c:symbol val="circle"/>
            <c:size val="10"/>
            <c:spPr>
              <a:solidFill>
                <a:schemeClr val="tx1">
                  <a:lumMod val="95000"/>
                  <a:lumOff val="5000"/>
                </a:schemeClr>
              </a:solidFill>
              <a:ln w="0">
                <a:solidFill>
                  <a:schemeClr val="tx1"/>
                </a:solidFill>
              </a:ln>
            </c:spPr>
          </c:marker>
          <c:dLbls>
            <c:txPr>
              <a:bodyPr/>
              <a:lstStyle/>
              <a:p>
                <a:pPr>
                  <a:defRPr sz="1000" b="1" i="1">
                    <a:solidFill>
                      <a:srgbClr val="FFFF00"/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ESTADISTICAS!$I$52:$AA$57</c:f>
              <c:strCache>
                <c:ptCount val="19"/>
                <c:pt idx="0">
                  <c:v>AUSTRALIA</c:v>
                </c:pt>
                <c:pt idx="1">
                  <c:v>MALAYSIA</c:v>
                </c:pt>
                <c:pt idx="2">
                  <c:v>BAHREIN</c:v>
                </c:pt>
                <c:pt idx="3">
                  <c:v>CHINA</c:v>
                </c:pt>
                <c:pt idx="4">
                  <c:v>ESPAÑA</c:v>
                </c:pt>
                <c:pt idx="5">
                  <c:v>MONACO</c:v>
                </c:pt>
                <c:pt idx="6">
                  <c:v>CANADA</c:v>
                </c:pt>
                <c:pt idx="7">
                  <c:v>AUSTRIA</c:v>
                </c:pt>
                <c:pt idx="8">
                  <c:v>GRAN BRETAÑA</c:v>
                </c:pt>
                <c:pt idx="9">
                  <c:v>ALEMANIA</c:v>
                </c:pt>
                <c:pt idx="10">
                  <c:v>HUNGRIA</c:v>
                </c:pt>
                <c:pt idx="11">
                  <c:v>BELGICA</c:v>
                </c:pt>
                <c:pt idx="12">
                  <c:v>ITALIA</c:v>
                </c:pt>
                <c:pt idx="13">
                  <c:v>SINGAPUR</c:v>
                </c:pt>
                <c:pt idx="14">
                  <c:v>JAPON</c:v>
                </c:pt>
                <c:pt idx="15">
                  <c:v>RUSIA</c:v>
                </c:pt>
                <c:pt idx="16">
                  <c:v>ESTADOS UNIDOS</c:v>
                </c:pt>
                <c:pt idx="17">
                  <c:v>BRASIL</c:v>
                </c:pt>
                <c:pt idx="18">
                  <c:v>ABU DHABI</c:v>
                </c:pt>
              </c:strCache>
            </c:strRef>
          </c:cat>
          <c:val>
            <c:numRef>
              <c:f>ESTADISTICAS!$I$63:$AA$63</c:f>
              <c:numCache>
                <c:formatCode>General</c:formatCode>
                <c:ptCount val="1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657152"/>
        <c:axId val="176658688"/>
      </c:lineChart>
      <c:lineChart>
        <c:grouping val="standard"/>
        <c:varyColors val="0"/>
        <c:ser>
          <c:idx val="1"/>
          <c:order val="1"/>
          <c:spPr>
            <a:ln w="25400">
              <a:solidFill>
                <a:srgbClr val="FF0000"/>
              </a:solidFill>
            </a:ln>
          </c:spPr>
          <c:marker>
            <c:symbol val="x"/>
            <c:size val="12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dLbls>
            <c:txPr>
              <a:bodyPr/>
              <a:lstStyle/>
              <a:p>
                <a:pPr>
                  <a:defRPr sz="700" b="1">
                    <a:solidFill>
                      <a:schemeClr val="bg1"/>
                    </a:solidFill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ESTADISTICAS!$I$64:$AA$64</c:f>
              <c:numCache>
                <c:formatCode>General</c:formatCode>
                <c:ptCount val="1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666112"/>
        <c:axId val="176664576"/>
      </c:lineChart>
      <c:catAx>
        <c:axId val="176657152"/>
        <c:scaling>
          <c:orientation val="minMax"/>
        </c:scaling>
        <c:delete val="0"/>
        <c:axPos val="t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majorTickMark val="in"/>
        <c:minorTickMark val="none"/>
        <c:tickLblPos val="high"/>
        <c:crossAx val="176658688"/>
        <c:crossesAt val="22"/>
        <c:auto val="1"/>
        <c:lblAlgn val="ctr"/>
        <c:lblOffset val="100"/>
        <c:noMultiLvlLbl val="0"/>
      </c:catAx>
      <c:valAx>
        <c:axId val="176658688"/>
        <c:scaling>
          <c:orientation val="maxMin"/>
          <c:max val="22"/>
          <c:min val="1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176657152"/>
        <c:crosses val="autoZero"/>
        <c:crossBetween val="midCat"/>
        <c:majorUnit val="2"/>
      </c:valAx>
      <c:valAx>
        <c:axId val="176664576"/>
        <c:scaling>
          <c:orientation val="minMax"/>
          <c:max val="400"/>
          <c:min val="0"/>
        </c:scaling>
        <c:delete val="0"/>
        <c:axPos val="r"/>
        <c:numFmt formatCode="General" sourceLinked="1"/>
        <c:majorTickMark val="out"/>
        <c:minorTickMark val="none"/>
        <c:tickLblPos val="nextTo"/>
        <c:crossAx val="176666112"/>
        <c:crosses val="max"/>
        <c:crossBetween val="between"/>
        <c:majorUnit val="25"/>
      </c:valAx>
      <c:catAx>
        <c:axId val="176666112"/>
        <c:scaling>
          <c:orientation val="minMax"/>
        </c:scaling>
        <c:delete val="1"/>
        <c:axPos val="b"/>
        <c:majorTickMark val="out"/>
        <c:minorTickMark val="none"/>
        <c:tickLblPos val="nextTo"/>
        <c:crossAx val="176664576"/>
        <c:crosses val="autoZero"/>
        <c:auto val="1"/>
        <c:lblAlgn val="ctr"/>
        <c:lblOffset val="100"/>
        <c:noMultiLvlLbl val="0"/>
      </c:catAx>
    </c:plotArea>
    <c:plotVisOnly val="1"/>
    <c:dispBlanksAs val="gap"/>
    <c:showDLblsOverMax val="0"/>
  </c:chart>
  <c:spPr>
    <a:ln>
      <a:noFill/>
    </a:ln>
  </c:spPr>
  <c:printSettings>
    <c:headerFooter/>
    <c:pageMargins b="0.75000000000000322" l="0.70000000000000062" r="0.70000000000000062" t="0.750000000000003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706557889650075"/>
          <c:y val="1.8867924528301886E-2"/>
          <c:w val="0.67549541866834106"/>
          <c:h val="0.88260486307136132"/>
        </c:manualLayout>
      </c:layout>
      <c:pieChart>
        <c:varyColors val="1"/>
        <c:ser>
          <c:idx val="0"/>
          <c:order val="0"/>
          <c:cat>
            <c:strRef>
              <c:f>ESTADISTICAS!$C$81:$C$82</c:f>
              <c:strCache>
                <c:ptCount val="2"/>
                <c:pt idx="0">
                  <c:v>Carreras en los puntos</c:v>
                </c:pt>
                <c:pt idx="1">
                  <c:v>Carreras fuera de los puntos</c:v>
                </c:pt>
              </c:strCache>
            </c:strRef>
          </c:cat>
          <c:val>
            <c:numRef>
              <c:f>ESTADISTICAS!$D$81:$D$82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b"/>
      <c:legendEntry>
        <c:idx val="0"/>
        <c:txPr>
          <a:bodyPr/>
          <a:lstStyle/>
          <a:p>
            <a:pPr>
              <a:defRPr sz="800"/>
            </a:pPr>
            <a:endParaRPr lang="es-ES"/>
          </a:p>
        </c:txPr>
      </c:legendEntry>
      <c:legendEntry>
        <c:idx val="1"/>
        <c:txPr>
          <a:bodyPr/>
          <a:lstStyle/>
          <a:p>
            <a:pPr>
              <a:defRPr sz="800"/>
            </a:pPr>
            <a:endParaRPr lang="es-ES"/>
          </a:p>
        </c:txPr>
      </c:legendEntry>
      <c:layout>
        <c:manualLayout>
          <c:xMode val="edge"/>
          <c:yMode val="edge"/>
          <c:x val="9.4112965121237856E-3"/>
          <c:y val="0.88889417124746151"/>
          <c:w val="0.96673659474876106"/>
          <c:h val="0.11110582875253799"/>
        </c:manualLayout>
      </c:layout>
      <c:overlay val="0"/>
    </c:legend>
    <c:plotVisOnly val="1"/>
    <c:dispBlanksAs val="zero"/>
    <c:showDLblsOverMax val="0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Scroll" dx="16" fmlaLink="$B$13" max="15" min="1" page="10"/>
</file>

<file path=xl/ctrlProps/ctrlProp2.xml><?xml version="1.0" encoding="utf-8"?>
<formControlPr xmlns="http://schemas.microsoft.com/office/spreadsheetml/2009/9/main" objectType="Scroll" dx="16" fmlaLink="$J$13" max="18" min="1" page="10"/>
</file>

<file path=xl/ctrlProps/ctrlProp3.xml><?xml version="1.0" encoding="utf-8"?>
<formControlPr xmlns="http://schemas.microsoft.com/office/spreadsheetml/2009/9/main" objectType="Scroll" dx="16" fmlaLink="B12" max="18" min="1" page="10"/>
</file>

<file path=xl/ctrlProps/ctrlProp4.xml><?xml version="1.0" encoding="utf-8"?>
<formControlPr xmlns="http://schemas.microsoft.com/office/spreadsheetml/2009/9/main" objectType="Scroll" dx="16" fmlaLink="$B$19" max="18" min="1" page="10"/>
</file>

<file path=xl/ctrlProps/ctrlProp5.xml><?xml version="1.0" encoding="utf-8"?>
<formControlPr xmlns="http://schemas.microsoft.com/office/spreadsheetml/2009/9/main" objectType="Scroll" dx="16" fmlaLink="$B$26" max="18" min="1" page="10"/>
</file>

<file path=xl/ctrlProps/ctrlProp6.xml><?xml version="1.0" encoding="utf-8"?>
<formControlPr xmlns="http://schemas.microsoft.com/office/spreadsheetml/2009/9/main" objectType="Scroll" dx="16" fmlaLink="$B$33" max="18" min="1" page="10"/>
</file>

<file path=xl/ctrlProps/ctrlProp7.xml><?xml version="1.0" encoding="utf-8"?>
<formControlPr xmlns="http://schemas.microsoft.com/office/spreadsheetml/2009/9/main" objectType="Scroll" dx="16" fmlaLink="$B$40" max="7" min="1" page="10"/>
</file>

<file path=xl/ctrlProps/ctrlProp8.xml><?xml version="1.0" encoding="utf-8"?>
<formControlPr xmlns="http://schemas.microsoft.com/office/spreadsheetml/2009/9/main" objectType="CheckBox" fmlaLink="$D$30" lockText="1" noThreeD="1"/>
</file>

<file path=xl/ctrlProps/ctrlProp9.xml><?xml version="1.0" encoding="utf-8"?>
<formControlPr xmlns="http://schemas.microsoft.com/office/spreadsheetml/2009/9/main" objectType="CheckBox" fmlaLink="$D$30" lockText="1" noThreeD="1"/>
</file>

<file path=xl/ctrlProps/ctrlProp10.xml><?xml version="1.0" encoding="utf-8"?>
<formControlPr xmlns="http://schemas.microsoft.com/office/spreadsheetml/2009/9/main" objectType="CheckBox" fmlaLink="$D$30" lockText="1" noThreeD="1"/>
</file>

<file path=xl/ctrlProps/ctrlProp11.xml><?xml version="1.0" encoding="utf-8"?>
<formControlPr xmlns="http://schemas.microsoft.com/office/spreadsheetml/2009/9/main" objectType="CheckBox" fmlaLink="$D$30" lockText="1" noThreeD="1"/>
</file>

<file path=xl/ctrlProps/ctrlProp12.xml><?xml version="1.0" encoding="utf-8"?>
<formControlPr xmlns="http://schemas.microsoft.com/office/spreadsheetml/2009/9/main" objectType="CheckBox" fmlaLink="$D$30" lockText="1" noThreeD="1"/>
</file>

<file path=xl/ctrlProps/ctrlProp13.xml><?xml version="1.0" encoding="utf-8"?>
<formControlPr xmlns="http://schemas.microsoft.com/office/spreadsheetml/2009/9/main" objectType="CheckBox" fmlaLink="$D$30" lockText="1" noThreeD="1"/>
</file>

<file path=xl/ctrlProps/ctrlProp14.xml><?xml version="1.0" encoding="utf-8"?>
<formControlPr xmlns="http://schemas.microsoft.com/office/spreadsheetml/2009/9/main" objectType="CheckBox" fmlaLink="$D$30" lockText="1" noThreeD="1"/>
</file>

<file path=xl/ctrlProps/ctrlProp15.xml><?xml version="1.0" encoding="utf-8"?>
<formControlPr xmlns="http://schemas.microsoft.com/office/spreadsheetml/2009/9/main" objectType="CheckBox" fmlaLink="$D$30" lockText="1" noThreeD="1"/>
</file>

<file path=xl/ctrlProps/ctrlProp16.xml><?xml version="1.0" encoding="utf-8"?>
<formControlPr xmlns="http://schemas.microsoft.com/office/spreadsheetml/2009/9/main" objectType="CheckBox" fmlaLink="$D$30" lockText="1" noThreeD="1"/>
</file>

<file path=xl/ctrlProps/ctrlProp17.xml><?xml version="1.0" encoding="utf-8"?>
<formControlPr xmlns="http://schemas.microsoft.com/office/spreadsheetml/2009/9/main" objectType="CheckBox" fmlaLink="$D$30" lockText="1" noThreeD="1"/>
</file>

<file path=xl/ctrlProps/ctrlProp18.xml><?xml version="1.0" encoding="utf-8"?>
<formControlPr xmlns="http://schemas.microsoft.com/office/spreadsheetml/2009/9/main" objectType="CheckBox" fmlaLink="$D$30" lockText="1" noThreeD="1"/>
</file>

<file path=xl/ctrlProps/ctrlProp19.xml><?xml version="1.0" encoding="utf-8"?>
<formControlPr xmlns="http://schemas.microsoft.com/office/spreadsheetml/2009/9/main" objectType="CheckBox" fmlaLink="$D$30" lockText="1" noThreeD="1"/>
</file>

<file path=xl/ctrlProps/ctrlProp20.xml><?xml version="1.0" encoding="utf-8"?>
<formControlPr xmlns="http://schemas.microsoft.com/office/spreadsheetml/2009/9/main" objectType="CheckBox" fmlaLink="$D$30" lockText="1" noThreeD="1"/>
</file>

<file path=xl/ctrlProps/ctrlProp21.xml><?xml version="1.0" encoding="utf-8"?>
<formControlPr xmlns="http://schemas.microsoft.com/office/spreadsheetml/2009/9/main" objectType="CheckBox" fmlaLink="$D$30" lockText="1" noThreeD="1"/>
</file>

<file path=xl/ctrlProps/ctrlProp22.xml><?xml version="1.0" encoding="utf-8"?>
<formControlPr xmlns="http://schemas.microsoft.com/office/spreadsheetml/2009/9/main" objectType="CheckBox" fmlaLink="$D$30" lockText="1" noThreeD="1"/>
</file>

<file path=xl/ctrlProps/ctrlProp23.xml><?xml version="1.0" encoding="utf-8"?>
<formControlPr xmlns="http://schemas.microsoft.com/office/spreadsheetml/2009/9/main" objectType="CheckBox" fmlaLink="$D$30" lockText="1" noThreeD="1"/>
</file>

<file path=xl/ctrlProps/ctrlProp24.xml><?xml version="1.0" encoding="utf-8"?>
<formControlPr xmlns="http://schemas.microsoft.com/office/spreadsheetml/2009/9/main" objectType="CheckBox" fmlaLink="$D$30" lockText="1" noThreeD="1"/>
</file>

<file path=xl/ctrlProps/ctrlProp25.xml><?xml version="1.0" encoding="utf-8"?>
<formControlPr xmlns="http://schemas.microsoft.com/office/spreadsheetml/2009/9/main" objectType="CheckBox" fmlaLink="$D$30" lockText="1" noThreeD="1"/>
</file>

<file path=xl/ctrlProps/ctrlProp26.xml><?xml version="1.0" encoding="utf-8"?>
<formControlPr xmlns="http://schemas.microsoft.com/office/spreadsheetml/2009/9/main" objectType="CheckBox" fmlaLink="$D$30" lockText="1" noThreeD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1'!A1"/><Relationship Id="rId3" Type="http://schemas.openxmlformats.org/officeDocument/2006/relationships/image" Target="../media/image2.png"/><Relationship Id="rId7" Type="http://schemas.openxmlformats.org/officeDocument/2006/relationships/hyperlink" Target="#CLASIFICACIONES!A1"/><Relationship Id="rId2" Type="http://schemas.openxmlformats.org/officeDocument/2006/relationships/image" Target="../media/image1.png"/><Relationship Id="rId1" Type="http://schemas.openxmlformats.org/officeDocument/2006/relationships/hyperlink" Target="http://trabajosenexcel.blogspot.com" TargetMode="External"/><Relationship Id="rId6" Type="http://schemas.openxmlformats.org/officeDocument/2006/relationships/hyperlink" Target="#PILOTOS!A1"/><Relationship Id="rId5" Type="http://schemas.openxmlformats.org/officeDocument/2006/relationships/hyperlink" Target="#RESUMEN!A1"/><Relationship Id="rId4" Type="http://schemas.openxmlformats.org/officeDocument/2006/relationships/hyperlink" Target="#ESTADISTICAS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'1'!A1"/><Relationship Id="rId3" Type="http://schemas.openxmlformats.org/officeDocument/2006/relationships/image" Target="../media/image2.png"/><Relationship Id="rId7" Type="http://schemas.openxmlformats.org/officeDocument/2006/relationships/hyperlink" Target="#CLASIFICACIONES!A1"/><Relationship Id="rId2" Type="http://schemas.openxmlformats.org/officeDocument/2006/relationships/image" Target="../media/image1.png"/><Relationship Id="rId1" Type="http://schemas.openxmlformats.org/officeDocument/2006/relationships/hyperlink" Target="http://trabajosenexcel.blogspot.com" TargetMode="External"/><Relationship Id="rId6" Type="http://schemas.openxmlformats.org/officeDocument/2006/relationships/hyperlink" Target="#PILOTOS!A1"/><Relationship Id="rId5" Type="http://schemas.openxmlformats.org/officeDocument/2006/relationships/hyperlink" Target="#RESUMEN!A1"/><Relationship Id="rId4" Type="http://schemas.openxmlformats.org/officeDocument/2006/relationships/hyperlink" Target="#ESTADISTICAS!A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'1'!A1"/><Relationship Id="rId3" Type="http://schemas.openxmlformats.org/officeDocument/2006/relationships/image" Target="../media/image2.png"/><Relationship Id="rId7" Type="http://schemas.openxmlformats.org/officeDocument/2006/relationships/hyperlink" Target="#CLASIFICACIONES!A1"/><Relationship Id="rId2" Type="http://schemas.openxmlformats.org/officeDocument/2006/relationships/image" Target="../media/image1.png"/><Relationship Id="rId1" Type="http://schemas.openxmlformats.org/officeDocument/2006/relationships/hyperlink" Target="http://trabajosenexcel.blogspot.com" TargetMode="External"/><Relationship Id="rId6" Type="http://schemas.openxmlformats.org/officeDocument/2006/relationships/hyperlink" Target="#PILOTOS!A1"/><Relationship Id="rId5" Type="http://schemas.openxmlformats.org/officeDocument/2006/relationships/hyperlink" Target="#RESUMEN!A1"/><Relationship Id="rId4" Type="http://schemas.openxmlformats.org/officeDocument/2006/relationships/hyperlink" Target="#ESTADISTICAS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'1'!A1"/><Relationship Id="rId13" Type="http://schemas.openxmlformats.org/officeDocument/2006/relationships/image" Target="../media/image3.emf"/><Relationship Id="rId3" Type="http://schemas.openxmlformats.org/officeDocument/2006/relationships/image" Target="../media/image2.png"/><Relationship Id="rId7" Type="http://schemas.openxmlformats.org/officeDocument/2006/relationships/hyperlink" Target="#CLASIFICACIONES!A1"/><Relationship Id="rId12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hyperlink" Target="http://trabajosenexcel.blogspot.com" TargetMode="External"/><Relationship Id="rId6" Type="http://schemas.openxmlformats.org/officeDocument/2006/relationships/hyperlink" Target="#PILOTOS!A1"/><Relationship Id="rId11" Type="http://schemas.openxmlformats.org/officeDocument/2006/relationships/chart" Target="../charts/chart3.xml"/><Relationship Id="rId5" Type="http://schemas.openxmlformats.org/officeDocument/2006/relationships/hyperlink" Target="#RESUMEN!A1"/><Relationship Id="rId10" Type="http://schemas.openxmlformats.org/officeDocument/2006/relationships/chart" Target="../charts/chart2.xml"/><Relationship Id="rId4" Type="http://schemas.openxmlformats.org/officeDocument/2006/relationships/hyperlink" Target="#ESTADISTICAS!A1"/><Relationship Id="rId9" Type="http://schemas.openxmlformats.org/officeDocument/2006/relationships/chart" Target="../charts/chart1.xml"/><Relationship Id="rId14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19.png"/><Relationship Id="rId18" Type="http://schemas.openxmlformats.org/officeDocument/2006/relationships/image" Target="../media/image24.png"/><Relationship Id="rId26" Type="http://schemas.openxmlformats.org/officeDocument/2006/relationships/image" Target="../media/image32.png"/><Relationship Id="rId3" Type="http://schemas.openxmlformats.org/officeDocument/2006/relationships/image" Target="../media/image9.png"/><Relationship Id="rId21" Type="http://schemas.openxmlformats.org/officeDocument/2006/relationships/image" Target="../media/image27.png"/><Relationship Id="rId34" Type="http://schemas.openxmlformats.org/officeDocument/2006/relationships/image" Target="../media/image40.png"/><Relationship Id="rId7" Type="http://schemas.openxmlformats.org/officeDocument/2006/relationships/image" Target="../media/image13.png"/><Relationship Id="rId12" Type="http://schemas.openxmlformats.org/officeDocument/2006/relationships/image" Target="../media/image18.png"/><Relationship Id="rId17" Type="http://schemas.openxmlformats.org/officeDocument/2006/relationships/image" Target="../media/image23.png"/><Relationship Id="rId25" Type="http://schemas.openxmlformats.org/officeDocument/2006/relationships/image" Target="../media/image31.png"/><Relationship Id="rId33" Type="http://schemas.openxmlformats.org/officeDocument/2006/relationships/image" Target="../media/image39.png"/><Relationship Id="rId2" Type="http://schemas.openxmlformats.org/officeDocument/2006/relationships/image" Target="../media/image8.png"/><Relationship Id="rId16" Type="http://schemas.openxmlformats.org/officeDocument/2006/relationships/image" Target="../media/image22.png"/><Relationship Id="rId20" Type="http://schemas.openxmlformats.org/officeDocument/2006/relationships/image" Target="../media/image26.png"/><Relationship Id="rId29" Type="http://schemas.openxmlformats.org/officeDocument/2006/relationships/image" Target="../media/image35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11" Type="http://schemas.openxmlformats.org/officeDocument/2006/relationships/image" Target="../media/image17.png"/><Relationship Id="rId24" Type="http://schemas.openxmlformats.org/officeDocument/2006/relationships/image" Target="../media/image30.png"/><Relationship Id="rId32" Type="http://schemas.openxmlformats.org/officeDocument/2006/relationships/image" Target="../media/image38.png"/><Relationship Id="rId5" Type="http://schemas.openxmlformats.org/officeDocument/2006/relationships/image" Target="../media/image11.png"/><Relationship Id="rId15" Type="http://schemas.openxmlformats.org/officeDocument/2006/relationships/image" Target="../media/image21.png"/><Relationship Id="rId23" Type="http://schemas.openxmlformats.org/officeDocument/2006/relationships/image" Target="../media/image29.png"/><Relationship Id="rId28" Type="http://schemas.openxmlformats.org/officeDocument/2006/relationships/image" Target="../media/image34.png"/><Relationship Id="rId10" Type="http://schemas.openxmlformats.org/officeDocument/2006/relationships/image" Target="../media/image16.png"/><Relationship Id="rId19" Type="http://schemas.openxmlformats.org/officeDocument/2006/relationships/image" Target="../media/image25.png"/><Relationship Id="rId31" Type="http://schemas.openxmlformats.org/officeDocument/2006/relationships/image" Target="../media/image37.png"/><Relationship Id="rId4" Type="http://schemas.openxmlformats.org/officeDocument/2006/relationships/image" Target="../media/image10.png"/><Relationship Id="rId9" Type="http://schemas.openxmlformats.org/officeDocument/2006/relationships/image" Target="../media/image15.png"/><Relationship Id="rId14" Type="http://schemas.openxmlformats.org/officeDocument/2006/relationships/image" Target="../media/image20.png"/><Relationship Id="rId22" Type="http://schemas.openxmlformats.org/officeDocument/2006/relationships/image" Target="../media/image28.png"/><Relationship Id="rId27" Type="http://schemas.openxmlformats.org/officeDocument/2006/relationships/image" Target="../media/image33.png"/><Relationship Id="rId30" Type="http://schemas.openxmlformats.org/officeDocument/2006/relationships/image" Target="../media/image36.png"/><Relationship Id="rId35" Type="http://schemas.openxmlformats.org/officeDocument/2006/relationships/image" Target="../media/image41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43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42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45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44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'1'!A1"/><Relationship Id="rId13" Type="http://schemas.openxmlformats.org/officeDocument/2006/relationships/hyperlink" Target="#'5'!A1"/><Relationship Id="rId18" Type="http://schemas.openxmlformats.org/officeDocument/2006/relationships/hyperlink" Target="#'10'!A1"/><Relationship Id="rId26" Type="http://schemas.openxmlformats.org/officeDocument/2006/relationships/hyperlink" Target="#'18'!A1"/><Relationship Id="rId3" Type="http://schemas.openxmlformats.org/officeDocument/2006/relationships/image" Target="../media/image2.png"/><Relationship Id="rId21" Type="http://schemas.openxmlformats.org/officeDocument/2006/relationships/hyperlink" Target="#'13'!A1"/><Relationship Id="rId7" Type="http://schemas.openxmlformats.org/officeDocument/2006/relationships/hyperlink" Target="#CLASIFICACIONES!A1"/><Relationship Id="rId12" Type="http://schemas.openxmlformats.org/officeDocument/2006/relationships/hyperlink" Target="#'4'!A1"/><Relationship Id="rId17" Type="http://schemas.openxmlformats.org/officeDocument/2006/relationships/hyperlink" Target="#'9'!A1"/><Relationship Id="rId25" Type="http://schemas.openxmlformats.org/officeDocument/2006/relationships/hyperlink" Target="#'17'!A1"/><Relationship Id="rId2" Type="http://schemas.openxmlformats.org/officeDocument/2006/relationships/image" Target="../media/image1.png"/><Relationship Id="rId16" Type="http://schemas.openxmlformats.org/officeDocument/2006/relationships/hyperlink" Target="#'8'!A1"/><Relationship Id="rId20" Type="http://schemas.openxmlformats.org/officeDocument/2006/relationships/hyperlink" Target="#'12'!A1"/><Relationship Id="rId1" Type="http://schemas.openxmlformats.org/officeDocument/2006/relationships/hyperlink" Target="http://trabajosenexcel.blogspot.com" TargetMode="External"/><Relationship Id="rId6" Type="http://schemas.openxmlformats.org/officeDocument/2006/relationships/hyperlink" Target="#PILOTOS!A1"/><Relationship Id="rId11" Type="http://schemas.openxmlformats.org/officeDocument/2006/relationships/hyperlink" Target="#'3'!A1"/><Relationship Id="rId24" Type="http://schemas.openxmlformats.org/officeDocument/2006/relationships/hyperlink" Target="#'16'!A1"/><Relationship Id="rId5" Type="http://schemas.openxmlformats.org/officeDocument/2006/relationships/hyperlink" Target="#RESUMEN!A1"/><Relationship Id="rId15" Type="http://schemas.openxmlformats.org/officeDocument/2006/relationships/hyperlink" Target="#'7'!A1"/><Relationship Id="rId23" Type="http://schemas.openxmlformats.org/officeDocument/2006/relationships/hyperlink" Target="#'15'!A1"/><Relationship Id="rId28" Type="http://schemas.openxmlformats.org/officeDocument/2006/relationships/image" Target="../media/image47.png"/><Relationship Id="rId10" Type="http://schemas.openxmlformats.org/officeDocument/2006/relationships/hyperlink" Target="#'2'!A1"/><Relationship Id="rId19" Type="http://schemas.openxmlformats.org/officeDocument/2006/relationships/hyperlink" Target="#'11'!A1"/><Relationship Id="rId4" Type="http://schemas.openxmlformats.org/officeDocument/2006/relationships/hyperlink" Target="#ESTADISTICAS!A1"/><Relationship Id="rId9" Type="http://schemas.openxmlformats.org/officeDocument/2006/relationships/hyperlink" Target="#'19'!A1"/><Relationship Id="rId14" Type="http://schemas.openxmlformats.org/officeDocument/2006/relationships/hyperlink" Target="#'6'!A1"/><Relationship Id="rId22" Type="http://schemas.openxmlformats.org/officeDocument/2006/relationships/hyperlink" Target="#'14'!A1"/><Relationship Id="rId27" Type="http://schemas.openxmlformats.org/officeDocument/2006/relationships/image" Target="../media/image46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49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48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51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50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53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52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55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54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57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56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59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58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61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60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63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62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65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64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67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66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hyperlink" Target="#'1'!A1"/><Relationship Id="rId13" Type="http://schemas.openxmlformats.org/officeDocument/2006/relationships/hyperlink" Target="#'5'!A1"/><Relationship Id="rId18" Type="http://schemas.openxmlformats.org/officeDocument/2006/relationships/hyperlink" Target="#'10'!A1"/><Relationship Id="rId26" Type="http://schemas.openxmlformats.org/officeDocument/2006/relationships/hyperlink" Target="#'18'!A1"/><Relationship Id="rId3" Type="http://schemas.openxmlformats.org/officeDocument/2006/relationships/image" Target="../media/image2.png"/><Relationship Id="rId21" Type="http://schemas.openxmlformats.org/officeDocument/2006/relationships/hyperlink" Target="#'13'!A1"/><Relationship Id="rId7" Type="http://schemas.openxmlformats.org/officeDocument/2006/relationships/hyperlink" Target="#CLASIFICACIONES!A1"/><Relationship Id="rId12" Type="http://schemas.openxmlformats.org/officeDocument/2006/relationships/hyperlink" Target="#'4'!A1"/><Relationship Id="rId17" Type="http://schemas.openxmlformats.org/officeDocument/2006/relationships/hyperlink" Target="#'9'!A1"/><Relationship Id="rId25" Type="http://schemas.openxmlformats.org/officeDocument/2006/relationships/hyperlink" Target="#'17'!A1"/><Relationship Id="rId2" Type="http://schemas.openxmlformats.org/officeDocument/2006/relationships/image" Target="../media/image1.png"/><Relationship Id="rId16" Type="http://schemas.openxmlformats.org/officeDocument/2006/relationships/hyperlink" Target="#'8'!A1"/><Relationship Id="rId20" Type="http://schemas.openxmlformats.org/officeDocument/2006/relationships/hyperlink" Target="#'12'!A1"/><Relationship Id="rId1" Type="http://schemas.openxmlformats.org/officeDocument/2006/relationships/hyperlink" Target="http://trabajosenexcel.blogspot.com" TargetMode="External"/><Relationship Id="rId6" Type="http://schemas.openxmlformats.org/officeDocument/2006/relationships/hyperlink" Target="#PILOTOS!A1"/><Relationship Id="rId11" Type="http://schemas.openxmlformats.org/officeDocument/2006/relationships/hyperlink" Target="#'3'!A1"/><Relationship Id="rId24" Type="http://schemas.openxmlformats.org/officeDocument/2006/relationships/hyperlink" Target="#'16'!A1"/><Relationship Id="rId5" Type="http://schemas.openxmlformats.org/officeDocument/2006/relationships/hyperlink" Target="#RESUMEN!A1"/><Relationship Id="rId15" Type="http://schemas.openxmlformats.org/officeDocument/2006/relationships/hyperlink" Target="#'7'!A1"/><Relationship Id="rId23" Type="http://schemas.openxmlformats.org/officeDocument/2006/relationships/hyperlink" Target="#'15'!A1"/><Relationship Id="rId28" Type="http://schemas.openxmlformats.org/officeDocument/2006/relationships/image" Target="../media/image69.png"/><Relationship Id="rId10" Type="http://schemas.openxmlformats.org/officeDocument/2006/relationships/hyperlink" Target="#'2'!A1"/><Relationship Id="rId19" Type="http://schemas.openxmlformats.org/officeDocument/2006/relationships/hyperlink" Target="#'11'!A1"/><Relationship Id="rId4" Type="http://schemas.openxmlformats.org/officeDocument/2006/relationships/hyperlink" Target="#ESTADISTICAS!A1"/><Relationship Id="rId9" Type="http://schemas.openxmlformats.org/officeDocument/2006/relationships/hyperlink" Target="#'19'!A1"/><Relationship Id="rId14" Type="http://schemas.openxmlformats.org/officeDocument/2006/relationships/hyperlink" Target="#'6'!A1"/><Relationship Id="rId22" Type="http://schemas.openxmlformats.org/officeDocument/2006/relationships/hyperlink" Target="#'14'!A1"/><Relationship Id="rId27" Type="http://schemas.openxmlformats.org/officeDocument/2006/relationships/image" Target="../media/image68.png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71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70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73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72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75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74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77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76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hyperlink" Target="#PILOTOS!A1"/><Relationship Id="rId13" Type="http://schemas.openxmlformats.org/officeDocument/2006/relationships/hyperlink" Target="#'3'!A1"/><Relationship Id="rId18" Type="http://schemas.openxmlformats.org/officeDocument/2006/relationships/hyperlink" Target="#'8'!A1"/><Relationship Id="rId26" Type="http://schemas.openxmlformats.org/officeDocument/2006/relationships/hyperlink" Target="#'16'!A1"/><Relationship Id="rId3" Type="http://schemas.openxmlformats.org/officeDocument/2006/relationships/hyperlink" Target="http://trabajosenexcel.blogspot.com" TargetMode="External"/><Relationship Id="rId21" Type="http://schemas.openxmlformats.org/officeDocument/2006/relationships/hyperlink" Target="#'11'!A1"/><Relationship Id="rId7" Type="http://schemas.openxmlformats.org/officeDocument/2006/relationships/hyperlink" Target="#RESUMEN!A1"/><Relationship Id="rId12" Type="http://schemas.openxmlformats.org/officeDocument/2006/relationships/hyperlink" Target="#'2'!A1"/><Relationship Id="rId17" Type="http://schemas.openxmlformats.org/officeDocument/2006/relationships/hyperlink" Target="#'7'!A1"/><Relationship Id="rId25" Type="http://schemas.openxmlformats.org/officeDocument/2006/relationships/hyperlink" Target="#'15'!A1"/><Relationship Id="rId2" Type="http://schemas.openxmlformats.org/officeDocument/2006/relationships/image" Target="../media/image79.png"/><Relationship Id="rId16" Type="http://schemas.openxmlformats.org/officeDocument/2006/relationships/hyperlink" Target="#'6'!A1"/><Relationship Id="rId20" Type="http://schemas.openxmlformats.org/officeDocument/2006/relationships/hyperlink" Target="#'10'!A1"/><Relationship Id="rId1" Type="http://schemas.openxmlformats.org/officeDocument/2006/relationships/image" Target="../media/image78.png"/><Relationship Id="rId6" Type="http://schemas.openxmlformats.org/officeDocument/2006/relationships/hyperlink" Target="#ESTADISTICAS!A1"/><Relationship Id="rId11" Type="http://schemas.openxmlformats.org/officeDocument/2006/relationships/hyperlink" Target="#'19'!A1"/><Relationship Id="rId24" Type="http://schemas.openxmlformats.org/officeDocument/2006/relationships/hyperlink" Target="#'14'!A1"/><Relationship Id="rId5" Type="http://schemas.openxmlformats.org/officeDocument/2006/relationships/image" Target="../media/image2.png"/><Relationship Id="rId15" Type="http://schemas.openxmlformats.org/officeDocument/2006/relationships/hyperlink" Target="#'5'!A1"/><Relationship Id="rId23" Type="http://schemas.openxmlformats.org/officeDocument/2006/relationships/hyperlink" Target="#'13'!A1"/><Relationship Id="rId28" Type="http://schemas.openxmlformats.org/officeDocument/2006/relationships/hyperlink" Target="#'18'!A1"/><Relationship Id="rId10" Type="http://schemas.openxmlformats.org/officeDocument/2006/relationships/hyperlink" Target="#'1'!A1"/><Relationship Id="rId19" Type="http://schemas.openxmlformats.org/officeDocument/2006/relationships/hyperlink" Target="#'9'!A1"/><Relationship Id="rId4" Type="http://schemas.openxmlformats.org/officeDocument/2006/relationships/image" Target="../media/image1.png"/><Relationship Id="rId9" Type="http://schemas.openxmlformats.org/officeDocument/2006/relationships/hyperlink" Target="#CLASIFICACIONES!A1"/><Relationship Id="rId14" Type="http://schemas.openxmlformats.org/officeDocument/2006/relationships/hyperlink" Target="#'4'!A1"/><Relationship Id="rId22" Type="http://schemas.openxmlformats.org/officeDocument/2006/relationships/hyperlink" Target="#'12'!A1"/><Relationship Id="rId27" Type="http://schemas.openxmlformats.org/officeDocument/2006/relationships/hyperlink" Target="#'17'!A1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19049</xdr:rowOff>
    </xdr:from>
    <xdr:to>
      <xdr:col>3</xdr:col>
      <xdr:colOff>76505</xdr:colOff>
      <xdr:row>6</xdr:row>
      <xdr:rowOff>47624</xdr:rowOff>
    </xdr:to>
    <xdr:pic>
      <xdr:nvPicPr>
        <xdr:cNvPr id="1028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19049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114300</xdr:colOff>
      <xdr:row>0</xdr:row>
      <xdr:rowOff>47625</xdr:rowOff>
    </xdr:from>
    <xdr:to>
      <xdr:col>10</xdr:col>
      <xdr:colOff>1371600</xdr:colOff>
      <xdr:row>3</xdr:row>
      <xdr:rowOff>142875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1990725" y="47625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114300</xdr:colOff>
      <xdr:row>3</xdr:row>
      <xdr:rowOff>171450</xdr:rowOff>
    </xdr:from>
    <xdr:to>
      <xdr:col>10</xdr:col>
      <xdr:colOff>1371600</xdr:colOff>
      <xdr:row>6</xdr:row>
      <xdr:rowOff>9525</xdr:rowOff>
    </xdr:to>
    <xdr:sp macro="" textlink="">
      <xdr:nvSpPr>
        <xdr:cNvPr id="4" name="3 Rectángulo redondeado">
          <a:hlinkClick xmlns:r="http://schemas.openxmlformats.org/officeDocument/2006/relationships" r:id="rId1"/>
        </xdr:cNvPr>
        <xdr:cNvSpPr/>
      </xdr:nvSpPr>
      <xdr:spPr>
        <a:xfrm>
          <a:off x="1990725" y="742950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10</xdr:col>
      <xdr:colOff>1152525</xdr:colOff>
      <xdr:row>0</xdr:row>
      <xdr:rowOff>66675</xdr:rowOff>
    </xdr:from>
    <xdr:to>
      <xdr:col>13</xdr:col>
      <xdr:colOff>733425</xdr:colOff>
      <xdr:row>5</xdr:row>
      <xdr:rowOff>162891</xdr:rowOff>
    </xdr:to>
    <xdr:pic>
      <xdr:nvPicPr>
        <xdr:cNvPr id="5" name="4 Imagen" descr="Logo Pequeñ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62800" y="66675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76200</xdr:rowOff>
    </xdr:from>
    <xdr:to>
      <xdr:col>10</xdr:col>
      <xdr:colOff>1381125</xdr:colOff>
      <xdr:row>8</xdr:row>
      <xdr:rowOff>95250</xdr:rowOff>
    </xdr:to>
    <xdr:sp macro="" textlink="">
      <xdr:nvSpPr>
        <xdr:cNvPr id="6" name="5 Rectángulo redondeado"/>
        <xdr:cNvSpPr/>
      </xdr:nvSpPr>
      <xdr:spPr>
        <a:xfrm>
          <a:off x="85725" y="1219200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152401</xdr:rowOff>
    </xdr:from>
    <xdr:to>
      <xdr:col>10</xdr:col>
      <xdr:colOff>1314450</xdr:colOff>
      <xdr:row>8</xdr:row>
      <xdr:rowOff>38101</xdr:rowOff>
    </xdr:to>
    <xdr:sp macro="" textlink="">
      <xdr:nvSpPr>
        <xdr:cNvPr id="7" name="6 Rectángulo redondeado">
          <a:hlinkClick xmlns:r="http://schemas.openxmlformats.org/officeDocument/2006/relationships" r:id="rId4"/>
        </xdr:cNvPr>
        <xdr:cNvSpPr/>
      </xdr:nvSpPr>
      <xdr:spPr>
        <a:xfrm>
          <a:off x="6010275" y="1295401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2</xdr:col>
      <xdr:colOff>22408</xdr:colOff>
      <xdr:row>6</xdr:row>
      <xdr:rowOff>150714</xdr:rowOff>
    </xdr:from>
    <xdr:to>
      <xdr:col>3</xdr:col>
      <xdr:colOff>89083</xdr:colOff>
      <xdr:row>8</xdr:row>
      <xdr:rowOff>36414</xdr:rowOff>
    </xdr:to>
    <xdr:sp macro="" textlink="">
      <xdr:nvSpPr>
        <xdr:cNvPr id="8" name="7 Rectángulo redondeado">
          <a:hlinkClick xmlns:r="http://schemas.openxmlformats.org/officeDocument/2006/relationships" r:id="rId5"/>
        </xdr:cNvPr>
        <xdr:cNvSpPr/>
      </xdr:nvSpPr>
      <xdr:spPr>
        <a:xfrm>
          <a:off x="651058" y="1293714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113735</xdr:colOff>
      <xdr:row>6</xdr:row>
      <xdr:rowOff>151836</xdr:rowOff>
    </xdr:from>
    <xdr:to>
      <xdr:col>4</xdr:col>
      <xdr:colOff>47060</xdr:colOff>
      <xdr:row>8</xdr:row>
      <xdr:rowOff>37536</xdr:rowOff>
    </xdr:to>
    <xdr:sp macro="" textlink="">
      <xdr:nvSpPr>
        <xdr:cNvPr id="9" name="8 Rectángulo redondeado">
          <a:hlinkClick xmlns:r="http://schemas.openxmlformats.org/officeDocument/2006/relationships" r:id="rId6"/>
        </xdr:cNvPr>
        <xdr:cNvSpPr/>
      </xdr:nvSpPr>
      <xdr:spPr>
        <a:xfrm>
          <a:off x="1990160" y="1294836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72834</xdr:colOff>
      <xdr:row>6</xdr:row>
      <xdr:rowOff>152958</xdr:rowOff>
    </xdr:from>
    <xdr:to>
      <xdr:col>7</xdr:col>
      <xdr:colOff>711009</xdr:colOff>
      <xdr:row>8</xdr:row>
      <xdr:rowOff>38658</xdr:rowOff>
    </xdr:to>
    <xdr:sp macro="" textlink="">
      <xdr:nvSpPr>
        <xdr:cNvPr id="10" name="9 Rectángulo redondeado">
          <a:hlinkClick xmlns:r="http://schemas.openxmlformats.org/officeDocument/2006/relationships" r:id="rId7"/>
        </xdr:cNvPr>
        <xdr:cNvSpPr/>
      </xdr:nvSpPr>
      <xdr:spPr>
        <a:xfrm>
          <a:off x="3330384" y="1295958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7</xdr:col>
      <xdr:colOff>736226</xdr:colOff>
      <xdr:row>6</xdr:row>
      <xdr:rowOff>151279</xdr:rowOff>
    </xdr:from>
    <xdr:to>
      <xdr:col>9</xdr:col>
      <xdr:colOff>221876</xdr:colOff>
      <xdr:row>8</xdr:row>
      <xdr:rowOff>36979</xdr:rowOff>
    </xdr:to>
    <xdr:sp macro="" textlink="">
      <xdr:nvSpPr>
        <xdr:cNvPr id="11" name="10 Rectángulo redondeado">
          <a:hlinkClick xmlns:r="http://schemas.openxmlformats.org/officeDocument/2006/relationships" r:id="rId8"/>
        </xdr:cNvPr>
        <xdr:cNvSpPr/>
      </xdr:nvSpPr>
      <xdr:spPr>
        <a:xfrm>
          <a:off x="4670051" y="129427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12</xdr:row>
          <xdr:rowOff>9525</xdr:rowOff>
        </xdr:from>
        <xdr:to>
          <xdr:col>4</xdr:col>
          <xdr:colOff>171450</xdr:colOff>
          <xdr:row>16</xdr:row>
          <xdr:rowOff>180975</xdr:rowOff>
        </xdr:to>
        <xdr:sp macro="" textlink="">
          <xdr:nvSpPr>
            <xdr:cNvPr id="1025" name="Scroll Bar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12</xdr:row>
          <xdr:rowOff>9525</xdr:rowOff>
        </xdr:from>
        <xdr:to>
          <xdr:col>12</xdr:col>
          <xdr:colOff>171450</xdr:colOff>
          <xdr:row>16</xdr:row>
          <xdr:rowOff>180975</xdr:rowOff>
        </xdr:to>
        <xdr:sp macro="" textlink="">
          <xdr:nvSpPr>
            <xdr:cNvPr id="1026" name="Scroll Bar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19050</xdr:rowOff>
    </xdr:from>
    <xdr:to>
      <xdr:col>1</xdr:col>
      <xdr:colOff>1571930</xdr:colOff>
      <xdr:row>6</xdr:row>
      <xdr:rowOff>47625</xdr:rowOff>
    </xdr:to>
    <xdr:pic>
      <xdr:nvPicPr>
        <xdr:cNvPr id="2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1609725</xdr:colOff>
      <xdr:row>0</xdr:row>
      <xdr:rowOff>47626</xdr:rowOff>
    </xdr:from>
    <xdr:to>
      <xdr:col>7</xdr:col>
      <xdr:colOff>352425</xdr:colOff>
      <xdr:row>3</xdr:row>
      <xdr:rowOff>142876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1</xdr:col>
      <xdr:colOff>1609725</xdr:colOff>
      <xdr:row>3</xdr:row>
      <xdr:rowOff>171451</xdr:rowOff>
    </xdr:from>
    <xdr:to>
      <xdr:col>7</xdr:col>
      <xdr:colOff>352425</xdr:colOff>
      <xdr:row>6</xdr:row>
      <xdr:rowOff>9526</xdr:rowOff>
    </xdr:to>
    <xdr:sp macro="" textlink="">
      <xdr:nvSpPr>
        <xdr:cNvPr id="4" name="3 Rectángulo redondeado">
          <a:hlinkClick xmlns:r="http://schemas.openxmlformats.org/officeDocument/2006/relationships" r:id="rId1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7</xdr:col>
      <xdr:colOff>133350</xdr:colOff>
      <xdr:row>0</xdr:row>
      <xdr:rowOff>66676</xdr:rowOff>
    </xdr:from>
    <xdr:to>
      <xdr:col>9</xdr:col>
      <xdr:colOff>333375</xdr:colOff>
      <xdr:row>5</xdr:row>
      <xdr:rowOff>162892</xdr:rowOff>
    </xdr:to>
    <xdr:pic>
      <xdr:nvPicPr>
        <xdr:cNvPr id="5" name="4 Imagen" descr="Logo Pequeñ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7</xdr:col>
      <xdr:colOff>361950</xdr:colOff>
      <xdr:row>8</xdr:row>
      <xdr:rowOff>95251</xdr:rowOff>
    </xdr:to>
    <xdr:sp macro="" textlink="">
      <xdr:nvSpPr>
        <xdr:cNvPr id="6" name="5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6</xdr:col>
      <xdr:colOff>28575</xdr:colOff>
      <xdr:row>6</xdr:row>
      <xdr:rowOff>152402</xdr:rowOff>
    </xdr:from>
    <xdr:to>
      <xdr:col>7</xdr:col>
      <xdr:colOff>295275</xdr:colOff>
      <xdr:row>8</xdr:row>
      <xdr:rowOff>38102</xdr:rowOff>
    </xdr:to>
    <xdr:sp macro="" textlink="">
      <xdr:nvSpPr>
        <xdr:cNvPr id="7" name="6 Rectángulo redondeado">
          <a:hlinkClick xmlns:r="http://schemas.openxmlformats.org/officeDocument/2006/relationships" r:id="rId4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1</xdr:col>
      <xdr:colOff>1584508</xdr:colOff>
      <xdr:row>8</xdr:row>
      <xdr:rowOff>36415</xdr:rowOff>
    </xdr:to>
    <xdr:sp macro="" textlink="">
      <xdr:nvSpPr>
        <xdr:cNvPr id="8" name="7 Rectángulo redondeado">
          <a:hlinkClick xmlns:r="http://schemas.openxmlformats.org/officeDocument/2006/relationships" r:id="rId5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1</xdr:col>
      <xdr:colOff>1609160</xdr:colOff>
      <xdr:row>6</xdr:row>
      <xdr:rowOff>151837</xdr:rowOff>
    </xdr:from>
    <xdr:to>
      <xdr:col>3</xdr:col>
      <xdr:colOff>332810</xdr:colOff>
      <xdr:row>8</xdr:row>
      <xdr:rowOff>37537</xdr:rowOff>
    </xdr:to>
    <xdr:sp macro="" textlink="">
      <xdr:nvSpPr>
        <xdr:cNvPr id="9" name="8 Rectángulo redondeado">
          <a:hlinkClick xmlns:r="http://schemas.openxmlformats.org/officeDocument/2006/relationships" r:id="rId6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3</xdr:col>
      <xdr:colOff>358584</xdr:colOff>
      <xdr:row>6</xdr:row>
      <xdr:rowOff>152959</xdr:rowOff>
    </xdr:from>
    <xdr:to>
      <xdr:col>4</xdr:col>
      <xdr:colOff>91884</xdr:colOff>
      <xdr:row>8</xdr:row>
      <xdr:rowOff>38659</xdr:rowOff>
    </xdr:to>
    <xdr:sp macro="" textlink="">
      <xdr:nvSpPr>
        <xdr:cNvPr id="10" name="9 Rectángulo redondeado">
          <a:hlinkClick xmlns:r="http://schemas.openxmlformats.org/officeDocument/2006/relationships" r:id="rId7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4</xdr:col>
      <xdr:colOff>117101</xdr:colOff>
      <xdr:row>6</xdr:row>
      <xdr:rowOff>151280</xdr:rowOff>
    </xdr:from>
    <xdr:to>
      <xdr:col>6</xdr:col>
      <xdr:colOff>2801</xdr:colOff>
      <xdr:row>8</xdr:row>
      <xdr:rowOff>36980</xdr:rowOff>
    </xdr:to>
    <xdr:sp macro="" textlink="">
      <xdr:nvSpPr>
        <xdr:cNvPr id="11" name="10 Rectángulo redondeado">
          <a:hlinkClick xmlns:r="http://schemas.openxmlformats.org/officeDocument/2006/relationships" r:id="rId8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19050</xdr:rowOff>
    </xdr:from>
    <xdr:to>
      <xdr:col>3</xdr:col>
      <xdr:colOff>428930</xdr:colOff>
      <xdr:row>6</xdr:row>
      <xdr:rowOff>47625</xdr:rowOff>
    </xdr:to>
    <xdr:pic>
      <xdr:nvPicPr>
        <xdr:cNvPr id="2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466725</xdr:colOff>
      <xdr:row>0</xdr:row>
      <xdr:rowOff>47626</xdr:rowOff>
    </xdr:from>
    <xdr:to>
      <xdr:col>10</xdr:col>
      <xdr:colOff>457200</xdr:colOff>
      <xdr:row>3</xdr:row>
      <xdr:rowOff>142876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466725</xdr:colOff>
      <xdr:row>3</xdr:row>
      <xdr:rowOff>171451</xdr:rowOff>
    </xdr:from>
    <xdr:to>
      <xdr:col>10</xdr:col>
      <xdr:colOff>457200</xdr:colOff>
      <xdr:row>6</xdr:row>
      <xdr:rowOff>9526</xdr:rowOff>
    </xdr:to>
    <xdr:sp macro="" textlink="">
      <xdr:nvSpPr>
        <xdr:cNvPr id="4" name="3 Rectángulo redondeado">
          <a:hlinkClick xmlns:r="http://schemas.openxmlformats.org/officeDocument/2006/relationships" r:id="rId1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10</xdr:col>
      <xdr:colOff>238125</xdr:colOff>
      <xdr:row>0</xdr:row>
      <xdr:rowOff>66676</xdr:rowOff>
    </xdr:from>
    <xdr:to>
      <xdr:col>13</xdr:col>
      <xdr:colOff>104775</xdr:colOff>
      <xdr:row>5</xdr:row>
      <xdr:rowOff>162892</xdr:rowOff>
    </xdr:to>
    <xdr:pic>
      <xdr:nvPicPr>
        <xdr:cNvPr id="5" name="4 Imagen" descr="Logo Pequeñ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10</xdr:col>
      <xdr:colOff>466725</xdr:colOff>
      <xdr:row>8</xdr:row>
      <xdr:rowOff>95251</xdr:rowOff>
    </xdr:to>
    <xdr:sp macro="" textlink="">
      <xdr:nvSpPr>
        <xdr:cNvPr id="6" name="5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9</xdr:col>
      <xdr:colOff>133350</xdr:colOff>
      <xdr:row>6</xdr:row>
      <xdr:rowOff>152402</xdr:rowOff>
    </xdr:from>
    <xdr:to>
      <xdr:col>10</xdr:col>
      <xdr:colOff>400050</xdr:colOff>
      <xdr:row>8</xdr:row>
      <xdr:rowOff>38102</xdr:rowOff>
    </xdr:to>
    <xdr:sp macro="" textlink="">
      <xdr:nvSpPr>
        <xdr:cNvPr id="7" name="6 Rectángulo redondeado">
          <a:hlinkClick xmlns:r="http://schemas.openxmlformats.org/officeDocument/2006/relationships" r:id="rId4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441508</xdr:colOff>
      <xdr:row>8</xdr:row>
      <xdr:rowOff>36415</xdr:rowOff>
    </xdr:to>
    <xdr:sp macro="" textlink="">
      <xdr:nvSpPr>
        <xdr:cNvPr id="8" name="7 Rectángulo redondeado">
          <a:hlinkClick xmlns:r="http://schemas.openxmlformats.org/officeDocument/2006/relationships" r:id="rId5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466160</xdr:colOff>
      <xdr:row>6</xdr:row>
      <xdr:rowOff>151837</xdr:rowOff>
    </xdr:from>
    <xdr:to>
      <xdr:col>4</xdr:col>
      <xdr:colOff>199460</xdr:colOff>
      <xdr:row>8</xdr:row>
      <xdr:rowOff>37537</xdr:rowOff>
    </xdr:to>
    <xdr:sp macro="" textlink="">
      <xdr:nvSpPr>
        <xdr:cNvPr id="9" name="8 Rectángulo redondeado">
          <a:hlinkClick xmlns:r="http://schemas.openxmlformats.org/officeDocument/2006/relationships" r:id="rId6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225234</xdr:colOff>
      <xdr:row>6</xdr:row>
      <xdr:rowOff>152959</xdr:rowOff>
    </xdr:from>
    <xdr:to>
      <xdr:col>5</xdr:col>
      <xdr:colOff>491934</xdr:colOff>
      <xdr:row>8</xdr:row>
      <xdr:rowOff>38659</xdr:rowOff>
    </xdr:to>
    <xdr:sp macro="" textlink="">
      <xdr:nvSpPr>
        <xdr:cNvPr id="10" name="9 Rectángulo redondeado">
          <a:hlinkClick xmlns:r="http://schemas.openxmlformats.org/officeDocument/2006/relationships" r:id="rId7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5</xdr:col>
      <xdr:colOff>517151</xdr:colOff>
      <xdr:row>6</xdr:row>
      <xdr:rowOff>151280</xdr:rowOff>
    </xdr:from>
    <xdr:to>
      <xdr:col>9</xdr:col>
      <xdr:colOff>107576</xdr:colOff>
      <xdr:row>8</xdr:row>
      <xdr:rowOff>36980</xdr:rowOff>
    </xdr:to>
    <xdr:sp macro="" textlink="">
      <xdr:nvSpPr>
        <xdr:cNvPr id="11" name="10 Rectángulo redondeado">
          <a:hlinkClick xmlns:r="http://schemas.openxmlformats.org/officeDocument/2006/relationships" r:id="rId8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19050</xdr:rowOff>
    </xdr:from>
    <xdr:to>
      <xdr:col>2</xdr:col>
      <xdr:colOff>1324280</xdr:colOff>
      <xdr:row>6</xdr:row>
      <xdr:rowOff>47625</xdr:rowOff>
    </xdr:to>
    <xdr:pic>
      <xdr:nvPicPr>
        <xdr:cNvPr id="2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2</xdr:col>
      <xdr:colOff>1362075</xdr:colOff>
      <xdr:row>0</xdr:row>
      <xdr:rowOff>47626</xdr:rowOff>
    </xdr:from>
    <xdr:to>
      <xdr:col>15</xdr:col>
      <xdr:colOff>266700</xdr:colOff>
      <xdr:row>3</xdr:row>
      <xdr:rowOff>142876</xdr:rowOff>
    </xdr:to>
    <xdr:sp macro="" textlink="">
      <xdr:nvSpPr>
        <xdr:cNvPr id="3" name="2 Rectángulo redondeado">
          <a:hlinkClick xmlns:r="http://schemas.openxmlformats.org/officeDocument/2006/relationships" r:id="rId1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2</xdr:col>
      <xdr:colOff>1362075</xdr:colOff>
      <xdr:row>3</xdr:row>
      <xdr:rowOff>171451</xdr:rowOff>
    </xdr:from>
    <xdr:to>
      <xdr:col>15</xdr:col>
      <xdr:colOff>266700</xdr:colOff>
      <xdr:row>6</xdr:row>
      <xdr:rowOff>9526</xdr:rowOff>
    </xdr:to>
    <xdr:sp macro="" textlink="">
      <xdr:nvSpPr>
        <xdr:cNvPr id="4" name="3 Rectángulo redondeado">
          <a:hlinkClick xmlns:r="http://schemas.openxmlformats.org/officeDocument/2006/relationships" r:id="rId1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15</xdr:col>
      <xdr:colOff>47625</xdr:colOff>
      <xdr:row>0</xdr:row>
      <xdr:rowOff>66676</xdr:rowOff>
    </xdr:from>
    <xdr:to>
      <xdr:col>20</xdr:col>
      <xdr:colOff>200025</xdr:colOff>
      <xdr:row>5</xdr:row>
      <xdr:rowOff>162892</xdr:rowOff>
    </xdr:to>
    <xdr:pic>
      <xdr:nvPicPr>
        <xdr:cNvPr id="5" name="4 Imagen" descr="Logo Pequeñ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15</xdr:col>
      <xdr:colOff>276225</xdr:colOff>
      <xdr:row>8</xdr:row>
      <xdr:rowOff>95251</xdr:rowOff>
    </xdr:to>
    <xdr:sp macro="" textlink="">
      <xdr:nvSpPr>
        <xdr:cNvPr id="6" name="5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11</xdr:col>
      <xdr:colOff>152400</xdr:colOff>
      <xdr:row>6</xdr:row>
      <xdr:rowOff>152402</xdr:rowOff>
    </xdr:from>
    <xdr:to>
      <xdr:col>15</xdr:col>
      <xdr:colOff>209550</xdr:colOff>
      <xdr:row>8</xdr:row>
      <xdr:rowOff>38102</xdr:rowOff>
    </xdr:to>
    <xdr:sp macro="" textlink="">
      <xdr:nvSpPr>
        <xdr:cNvPr id="7" name="6 Rectángulo redondeado">
          <a:hlinkClick xmlns:r="http://schemas.openxmlformats.org/officeDocument/2006/relationships" r:id="rId4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2</xdr:col>
      <xdr:colOff>22408</xdr:colOff>
      <xdr:row>6</xdr:row>
      <xdr:rowOff>150715</xdr:rowOff>
    </xdr:from>
    <xdr:to>
      <xdr:col>2</xdr:col>
      <xdr:colOff>1336858</xdr:colOff>
      <xdr:row>8</xdr:row>
      <xdr:rowOff>36415</xdr:rowOff>
    </xdr:to>
    <xdr:sp macro="" textlink="">
      <xdr:nvSpPr>
        <xdr:cNvPr id="8" name="7 Rectángulo redondeado">
          <a:hlinkClick xmlns:r="http://schemas.openxmlformats.org/officeDocument/2006/relationships" r:id="rId5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2</xdr:col>
      <xdr:colOff>1361510</xdr:colOff>
      <xdr:row>6</xdr:row>
      <xdr:rowOff>151837</xdr:rowOff>
    </xdr:from>
    <xdr:to>
      <xdr:col>6</xdr:col>
      <xdr:colOff>285185</xdr:colOff>
      <xdr:row>8</xdr:row>
      <xdr:rowOff>37537</xdr:rowOff>
    </xdr:to>
    <xdr:sp macro="" textlink="">
      <xdr:nvSpPr>
        <xdr:cNvPr id="9" name="8 Rectángulo redondeado">
          <a:hlinkClick xmlns:r="http://schemas.openxmlformats.org/officeDocument/2006/relationships" r:id="rId6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6</xdr:col>
      <xdr:colOff>310959</xdr:colOff>
      <xdr:row>6</xdr:row>
      <xdr:rowOff>152959</xdr:rowOff>
    </xdr:from>
    <xdr:to>
      <xdr:col>7</xdr:col>
      <xdr:colOff>44259</xdr:colOff>
      <xdr:row>8</xdr:row>
      <xdr:rowOff>38659</xdr:rowOff>
    </xdr:to>
    <xdr:sp macro="" textlink="">
      <xdr:nvSpPr>
        <xdr:cNvPr id="10" name="9 Rectángulo redondeado">
          <a:hlinkClick xmlns:r="http://schemas.openxmlformats.org/officeDocument/2006/relationships" r:id="rId7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7</xdr:col>
      <xdr:colOff>69476</xdr:colOff>
      <xdr:row>6</xdr:row>
      <xdr:rowOff>151280</xdr:rowOff>
    </xdr:from>
    <xdr:to>
      <xdr:col>11</xdr:col>
      <xdr:colOff>126626</xdr:colOff>
      <xdr:row>8</xdr:row>
      <xdr:rowOff>36980</xdr:rowOff>
    </xdr:to>
    <xdr:sp macro="" textlink="">
      <xdr:nvSpPr>
        <xdr:cNvPr id="11" name="10 Rectángulo redondeado">
          <a:hlinkClick xmlns:r="http://schemas.openxmlformats.org/officeDocument/2006/relationships" r:id="rId8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57150</xdr:colOff>
      <xdr:row>57</xdr:row>
      <xdr:rowOff>38100</xdr:rowOff>
    </xdr:from>
    <xdr:to>
      <xdr:col>5</xdr:col>
      <xdr:colOff>247650</xdr:colOff>
      <xdr:row>68</xdr:row>
      <xdr:rowOff>85725</xdr:rowOff>
    </xdr:to>
    <xdr:graphicFrame macro="">
      <xdr:nvGraphicFramePr>
        <xdr:cNvPr id="13" name="1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161925</xdr:colOff>
      <xdr:row>58</xdr:row>
      <xdr:rowOff>180975</xdr:rowOff>
    </xdr:from>
    <xdr:to>
      <xdr:col>15</xdr:col>
      <xdr:colOff>28575</xdr:colOff>
      <xdr:row>78</xdr:row>
      <xdr:rowOff>19050</xdr:rowOff>
    </xdr:to>
    <xdr:graphicFrame macro="">
      <xdr:nvGraphicFramePr>
        <xdr:cNvPr id="15" name="1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15</xdr:col>
      <xdr:colOff>0</xdr:colOff>
      <xdr:row>60</xdr:row>
      <xdr:rowOff>0</xdr:rowOff>
    </xdr:from>
    <xdr:to>
      <xdr:col>28</xdr:col>
      <xdr:colOff>38100</xdr:colOff>
      <xdr:row>78</xdr:row>
      <xdr:rowOff>180975</xdr:rowOff>
    </xdr:to>
    <xdr:graphicFrame macro="">
      <xdr:nvGraphicFramePr>
        <xdr:cNvPr id="16" name="1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14</xdr:col>
      <xdr:colOff>200025</xdr:colOff>
      <xdr:row>61</xdr:row>
      <xdr:rowOff>19050</xdr:rowOff>
    </xdr:from>
    <xdr:to>
      <xdr:col>14</xdr:col>
      <xdr:colOff>295275</xdr:colOff>
      <xdr:row>63</xdr:row>
      <xdr:rowOff>152400</xdr:rowOff>
    </xdr:to>
    <xdr:sp macro="" textlink="">
      <xdr:nvSpPr>
        <xdr:cNvPr id="17" name="16 Rectángulo"/>
        <xdr:cNvSpPr/>
      </xdr:nvSpPr>
      <xdr:spPr>
        <a:xfrm>
          <a:off x="7000875" y="11115675"/>
          <a:ext cx="95250" cy="514350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85725</xdr:colOff>
      <xdr:row>68</xdr:row>
      <xdr:rowOff>38100</xdr:rowOff>
    </xdr:from>
    <xdr:to>
      <xdr:col>5</xdr:col>
      <xdr:colOff>19050</xdr:colOff>
      <xdr:row>78</xdr:row>
      <xdr:rowOff>152400</xdr:rowOff>
    </xdr:to>
    <xdr:graphicFrame macro="">
      <xdr:nvGraphicFramePr>
        <xdr:cNvPr id="19" name="1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51</xdr:row>
          <xdr:rowOff>57150</xdr:rowOff>
        </xdr:from>
        <xdr:to>
          <xdr:col>6</xdr:col>
          <xdr:colOff>876300</xdr:colOff>
          <xdr:row>56</xdr:row>
          <xdr:rowOff>133350</xdr:rowOff>
        </xdr:to>
        <xdr:pic>
          <xdr:nvPicPr>
            <xdr:cNvPr id="22535" name="Image1"/>
            <xdr:cNvPicPr preferRelativeResize="0">
              <a:picLocks noChangeArrowheads="1" noChangeShapeType="1"/>
              <a:extLst>
                <a:ext uri="{84589F7E-364E-4C9E-8A38-B11213B215E9}">
                  <a14:cameraTool cellRange="imagenpiloto" spid="_x0000_s22826"/>
                </a:ext>
              </a:extLst>
            </xdr:cNvPicPr>
          </xdr:nvPicPr>
          <xdr:blipFill>
            <a:blip xmlns:r="http://schemas.openxmlformats.org/officeDocument/2006/relationships" r:embed="rId13"/>
            <a:srcRect/>
            <a:stretch>
              <a:fillRect/>
            </a:stretch>
          </xdr:blipFill>
          <xdr:spPr bwMode="auto">
            <a:xfrm>
              <a:off x="3028950" y="9591675"/>
              <a:ext cx="866775" cy="95250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895350</xdr:colOff>
          <xdr:row>52</xdr:row>
          <xdr:rowOff>47625</xdr:rowOff>
        </xdr:from>
        <xdr:to>
          <xdr:col>7</xdr:col>
          <xdr:colOff>180975</xdr:colOff>
          <xdr:row>56</xdr:row>
          <xdr:rowOff>47625</xdr:rowOff>
        </xdr:to>
        <xdr:pic>
          <xdr:nvPicPr>
            <xdr:cNvPr id="22540" name="Image2"/>
            <xdr:cNvPicPr preferRelativeResize="0">
              <a:picLocks noChangeArrowheads="1" noChangeShapeType="1"/>
              <a:extLst>
                <a:ext uri="{84589F7E-364E-4C9E-8A38-B11213B215E9}">
                  <a14:cameraTool cellRange="imagenescuderia" spid="_x0000_s22827"/>
                </a:ext>
              </a:extLst>
            </xdr:cNvPicPr>
          </xdr:nvPicPr>
          <xdr:blipFill>
            <a:blip xmlns:r="http://schemas.openxmlformats.org/officeDocument/2006/relationships" r:embed="rId14"/>
            <a:srcRect/>
            <a:stretch>
              <a:fillRect/>
            </a:stretch>
          </xdr:blipFill>
          <xdr:spPr bwMode="auto">
            <a:xfrm>
              <a:off x="3914775" y="9696450"/>
              <a:ext cx="866775" cy="76200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11</xdr:row>
          <xdr:rowOff>9525</xdr:rowOff>
        </xdr:from>
        <xdr:to>
          <xdr:col>4</xdr:col>
          <xdr:colOff>171450</xdr:colOff>
          <xdr:row>15</xdr:row>
          <xdr:rowOff>180975</xdr:rowOff>
        </xdr:to>
        <xdr:sp macro="" textlink="">
          <xdr:nvSpPr>
            <xdr:cNvPr id="22529" name="Scroll Bar 1" hidden="1">
              <a:extLst>
                <a:ext uri="{63B3BB69-23CF-44E3-9099-C40C66FF867C}">
                  <a14:compatExt spid="_x0000_s2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18</xdr:row>
          <xdr:rowOff>9525</xdr:rowOff>
        </xdr:from>
        <xdr:to>
          <xdr:col>4</xdr:col>
          <xdr:colOff>171450</xdr:colOff>
          <xdr:row>22</xdr:row>
          <xdr:rowOff>180975</xdr:rowOff>
        </xdr:to>
        <xdr:sp macro="" textlink="">
          <xdr:nvSpPr>
            <xdr:cNvPr id="22530" name="Scroll Bar 2" hidden="1">
              <a:extLst>
                <a:ext uri="{63B3BB69-23CF-44E3-9099-C40C66FF867C}">
                  <a14:compatExt spid="_x0000_s2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25</xdr:row>
          <xdr:rowOff>9525</xdr:rowOff>
        </xdr:from>
        <xdr:to>
          <xdr:col>4</xdr:col>
          <xdr:colOff>171450</xdr:colOff>
          <xdr:row>29</xdr:row>
          <xdr:rowOff>180975</xdr:rowOff>
        </xdr:to>
        <xdr:sp macro="" textlink="">
          <xdr:nvSpPr>
            <xdr:cNvPr id="22531" name="Scroll Bar 3" hidden="1">
              <a:extLst>
                <a:ext uri="{63B3BB69-23CF-44E3-9099-C40C66FF867C}">
                  <a14:compatExt spid="_x0000_s2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32</xdr:row>
          <xdr:rowOff>9525</xdr:rowOff>
        </xdr:from>
        <xdr:to>
          <xdr:col>4</xdr:col>
          <xdr:colOff>171450</xdr:colOff>
          <xdr:row>36</xdr:row>
          <xdr:rowOff>180975</xdr:rowOff>
        </xdr:to>
        <xdr:sp macro="" textlink="">
          <xdr:nvSpPr>
            <xdr:cNvPr id="22532" name="Scroll Bar 4" hidden="1">
              <a:extLst>
                <a:ext uri="{63B3BB69-23CF-44E3-9099-C40C66FF867C}">
                  <a14:compatExt spid="_x0000_s2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39</xdr:row>
          <xdr:rowOff>9525</xdr:rowOff>
        </xdr:from>
        <xdr:to>
          <xdr:col>4</xdr:col>
          <xdr:colOff>171450</xdr:colOff>
          <xdr:row>43</xdr:row>
          <xdr:rowOff>180975</xdr:rowOff>
        </xdr:to>
        <xdr:sp macro="" textlink="">
          <xdr:nvSpPr>
            <xdr:cNvPr id="22533" name="Scroll Bar 5" hidden="1">
              <a:extLst>
                <a:ext uri="{63B3BB69-23CF-44E3-9099-C40C66FF867C}">
                  <a14:compatExt spid="_x0000_s2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110</xdr:row>
      <xdr:rowOff>76201</xdr:rowOff>
    </xdr:from>
    <xdr:to>
      <xdr:col>0</xdr:col>
      <xdr:colOff>781050</xdr:colOff>
      <xdr:row>114</xdr:row>
      <xdr:rowOff>128116</xdr:rowOff>
    </xdr:to>
    <xdr:pic>
      <xdr:nvPicPr>
        <xdr:cNvPr id="43032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1" y="21031201"/>
          <a:ext cx="685799" cy="81391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115</xdr:row>
      <xdr:rowOff>104775</xdr:rowOff>
    </xdr:from>
    <xdr:to>
      <xdr:col>0</xdr:col>
      <xdr:colOff>847725</xdr:colOff>
      <xdr:row>118</xdr:row>
      <xdr:rowOff>73025</xdr:rowOff>
    </xdr:to>
    <xdr:pic>
      <xdr:nvPicPr>
        <xdr:cNvPr id="43034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8100" y="22012275"/>
          <a:ext cx="809625" cy="539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123</xdr:row>
      <xdr:rowOff>114300</xdr:rowOff>
    </xdr:from>
    <xdr:to>
      <xdr:col>0</xdr:col>
      <xdr:colOff>828675</xdr:colOff>
      <xdr:row>126</xdr:row>
      <xdr:rowOff>69850</xdr:rowOff>
    </xdr:to>
    <xdr:pic>
      <xdr:nvPicPr>
        <xdr:cNvPr id="43035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8100" y="23545800"/>
          <a:ext cx="790575" cy="5270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131</xdr:row>
      <xdr:rowOff>127000</xdr:rowOff>
    </xdr:from>
    <xdr:to>
      <xdr:col>0</xdr:col>
      <xdr:colOff>828675</xdr:colOff>
      <xdr:row>134</xdr:row>
      <xdr:rowOff>82550</xdr:rowOff>
    </xdr:to>
    <xdr:pic>
      <xdr:nvPicPr>
        <xdr:cNvPr id="43036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38100" y="25082500"/>
          <a:ext cx="790575" cy="5270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57151</xdr:colOff>
      <xdr:row>127</xdr:row>
      <xdr:rowOff>133350</xdr:rowOff>
    </xdr:from>
    <xdr:to>
      <xdr:col>0</xdr:col>
      <xdr:colOff>819151</xdr:colOff>
      <xdr:row>130</xdr:row>
      <xdr:rowOff>69850</xdr:rowOff>
    </xdr:to>
    <xdr:pic>
      <xdr:nvPicPr>
        <xdr:cNvPr id="4303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7151" y="24326850"/>
          <a:ext cx="762000" cy="5080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119</xdr:row>
      <xdr:rowOff>123825</xdr:rowOff>
    </xdr:from>
    <xdr:to>
      <xdr:col>0</xdr:col>
      <xdr:colOff>828675</xdr:colOff>
      <xdr:row>122</xdr:row>
      <xdr:rowOff>79375</xdr:rowOff>
    </xdr:to>
    <xdr:pic>
      <xdr:nvPicPr>
        <xdr:cNvPr id="43038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8100" y="22793325"/>
          <a:ext cx="790575" cy="5270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38101</xdr:colOff>
      <xdr:row>139</xdr:row>
      <xdr:rowOff>133350</xdr:rowOff>
    </xdr:from>
    <xdr:to>
      <xdr:col>0</xdr:col>
      <xdr:colOff>838201</xdr:colOff>
      <xdr:row>142</xdr:row>
      <xdr:rowOff>95250</xdr:rowOff>
    </xdr:to>
    <xdr:pic>
      <xdr:nvPicPr>
        <xdr:cNvPr id="43039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38101" y="26612850"/>
          <a:ext cx="800100" cy="5334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19050</xdr:colOff>
      <xdr:row>135</xdr:row>
      <xdr:rowOff>95250</xdr:rowOff>
    </xdr:from>
    <xdr:to>
      <xdr:col>0</xdr:col>
      <xdr:colOff>828675</xdr:colOff>
      <xdr:row>138</xdr:row>
      <xdr:rowOff>63500</xdr:rowOff>
    </xdr:to>
    <xdr:pic>
      <xdr:nvPicPr>
        <xdr:cNvPr id="43040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19050" y="25812750"/>
          <a:ext cx="809625" cy="539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147</xdr:row>
      <xdr:rowOff>104775</xdr:rowOff>
    </xdr:from>
    <xdr:to>
      <xdr:col>0</xdr:col>
      <xdr:colOff>809625</xdr:colOff>
      <xdr:row>150</xdr:row>
      <xdr:rowOff>73025</xdr:rowOff>
    </xdr:to>
    <xdr:pic>
      <xdr:nvPicPr>
        <xdr:cNvPr id="43041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0" y="28108275"/>
          <a:ext cx="809625" cy="539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143</xdr:row>
      <xdr:rowOff>133350</xdr:rowOff>
    </xdr:from>
    <xdr:to>
      <xdr:col>0</xdr:col>
      <xdr:colOff>819150</xdr:colOff>
      <xdr:row>146</xdr:row>
      <xdr:rowOff>107950</xdr:rowOff>
    </xdr:to>
    <xdr:pic>
      <xdr:nvPicPr>
        <xdr:cNvPr id="4304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0" y="27374850"/>
          <a:ext cx="819150" cy="5461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47625</xdr:colOff>
      <xdr:row>155</xdr:row>
      <xdr:rowOff>133350</xdr:rowOff>
    </xdr:from>
    <xdr:to>
      <xdr:col>0</xdr:col>
      <xdr:colOff>819150</xdr:colOff>
      <xdr:row>158</xdr:row>
      <xdr:rowOff>76200</xdr:rowOff>
    </xdr:to>
    <xdr:pic>
      <xdr:nvPicPr>
        <xdr:cNvPr id="43043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47625" y="29660850"/>
          <a:ext cx="771525" cy="5143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28575</xdr:colOff>
      <xdr:row>151</xdr:row>
      <xdr:rowOff>142875</xdr:rowOff>
    </xdr:from>
    <xdr:to>
      <xdr:col>0</xdr:col>
      <xdr:colOff>838200</xdr:colOff>
      <xdr:row>154</xdr:row>
      <xdr:rowOff>111125</xdr:rowOff>
    </xdr:to>
    <xdr:pic>
      <xdr:nvPicPr>
        <xdr:cNvPr id="43044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28575" y="28908375"/>
          <a:ext cx="809625" cy="539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314326</xdr:colOff>
      <xdr:row>172</xdr:row>
      <xdr:rowOff>81260</xdr:rowOff>
    </xdr:from>
    <xdr:to>
      <xdr:col>0</xdr:col>
      <xdr:colOff>657226</xdr:colOff>
      <xdr:row>174</xdr:row>
      <xdr:rowOff>133349</xdr:rowOff>
    </xdr:to>
    <xdr:pic>
      <xdr:nvPicPr>
        <xdr:cNvPr id="4304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14326" y="32847260"/>
          <a:ext cx="342900" cy="433089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0</xdr:col>
      <xdr:colOff>746297</xdr:colOff>
      <xdr:row>4</xdr:row>
      <xdr:rowOff>161925</xdr:rowOff>
    </xdr:to>
    <xdr:pic>
      <xdr:nvPicPr>
        <xdr:cNvPr id="37" name="36 Imagen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38100"/>
          <a:ext cx="622472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5</xdr:row>
      <xdr:rowOff>28575</xdr:rowOff>
    </xdr:from>
    <xdr:to>
      <xdr:col>0</xdr:col>
      <xdr:colOff>742950</xdr:colOff>
      <xdr:row>9</xdr:row>
      <xdr:rowOff>161192</xdr:rowOff>
    </xdr:to>
    <xdr:pic>
      <xdr:nvPicPr>
        <xdr:cNvPr id="38" name="37 Imagen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981075"/>
          <a:ext cx="628650" cy="894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10</xdr:row>
      <xdr:rowOff>28576</xdr:rowOff>
    </xdr:from>
    <xdr:to>
      <xdr:col>0</xdr:col>
      <xdr:colOff>742950</xdr:colOff>
      <xdr:row>14</xdr:row>
      <xdr:rowOff>174748</xdr:rowOff>
    </xdr:to>
    <xdr:pic>
      <xdr:nvPicPr>
        <xdr:cNvPr id="39" name="38 Imagen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933576"/>
          <a:ext cx="638175" cy="908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15</xdr:row>
      <xdr:rowOff>28575</xdr:rowOff>
    </xdr:from>
    <xdr:to>
      <xdr:col>0</xdr:col>
      <xdr:colOff>733425</xdr:colOff>
      <xdr:row>19</xdr:row>
      <xdr:rowOff>161192</xdr:rowOff>
    </xdr:to>
    <xdr:pic>
      <xdr:nvPicPr>
        <xdr:cNvPr id="40" name="39 Imagen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86075"/>
          <a:ext cx="628650" cy="894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20</xdr:row>
      <xdr:rowOff>28576</xdr:rowOff>
    </xdr:from>
    <xdr:to>
      <xdr:col>0</xdr:col>
      <xdr:colOff>733940</xdr:colOff>
      <xdr:row>24</xdr:row>
      <xdr:rowOff>161926</xdr:rowOff>
    </xdr:to>
    <xdr:pic>
      <xdr:nvPicPr>
        <xdr:cNvPr id="41" name="40 Imagen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838576"/>
          <a:ext cx="62916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25</xdr:row>
      <xdr:rowOff>28576</xdr:rowOff>
    </xdr:from>
    <xdr:to>
      <xdr:col>0</xdr:col>
      <xdr:colOff>733425</xdr:colOff>
      <xdr:row>29</xdr:row>
      <xdr:rowOff>174748</xdr:rowOff>
    </xdr:to>
    <xdr:pic>
      <xdr:nvPicPr>
        <xdr:cNvPr id="42" name="41 Imagen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91076"/>
          <a:ext cx="638175" cy="908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30</xdr:row>
      <xdr:rowOff>28576</xdr:rowOff>
    </xdr:from>
    <xdr:to>
      <xdr:col>0</xdr:col>
      <xdr:colOff>733425</xdr:colOff>
      <xdr:row>34</xdr:row>
      <xdr:rowOff>174748</xdr:rowOff>
    </xdr:to>
    <xdr:pic>
      <xdr:nvPicPr>
        <xdr:cNvPr id="43" name="42 Imagen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43576"/>
          <a:ext cx="638175" cy="908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35</xdr:row>
      <xdr:rowOff>28575</xdr:rowOff>
    </xdr:from>
    <xdr:to>
      <xdr:col>0</xdr:col>
      <xdr:colOff>742950</xdr:colOff>
      <xdr:row>39</xdr:row>
      <xdr:rowOff>161192</xdr:rowOff>
    </xdr:to>
    <xdr:pic>
      <xdr:nvPicPr>
        <xdr:cNvPr id="44" name="43 Imagen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696075"/>
          <a:ext cx="628650" cy="894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40</xdr:row>
      <xdr:rowOff>28575</xdr:rowOff>
    </xdr:from>
    <xdr:to>
      <xdr:col>0</xdr:col>
      <xdr:colOff>733425</xdr:colOff>
      <xdr:row>44</xdr:row>
      <xdr:rowOff>161192</xdr:rowOff>
    </xdr:to>
    <xdr:pic>
      <xdr:nvPicPr>
        <xdr:cNvPr id="45" name="44 Imagen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48575"/>
          <a:ext cx="628650" cy="894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45</xdr:row>
      <xdr:rowOff>38100</xdr:rowOff>
    </xdr:from>
    <xdr:to>
      <xdr:col>0</xdr:col>
      <xdr:colOff>733425</xdr:colOff>
      <xdr:row>49</xdr:row>
      <xdr:rowOff>157163</xdr:rowOff>
    </xdr:to>
    <xdr:pic>
      <xdr:nvPicPr>
        <xdr:cNvPr id="46" name="45 Imagen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8610600"/>
          <a:ext cx="619125" cy="881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50</xdr:row>
      <xdr:rowOff>28576</xdr:rowOff>
    </xdr:from>
    <xdr:to>
      <xdr:col>0</xdr:col>
      <xdr:colOff>733940</xdr:colOff>
      <xdr:row>54</xdr:row>
      <xdr:rowOff>161926</xdr:rowOff>
    </xdr:to>
    <xdr:pic>
      <xdr:nvPicPr>
        <xdr:cNvPr id="47" name="46 Imagen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9553576"/>
          <a:ext cx="62916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55</xdr:row>
      <xdr:rowOff>38101</xdr:rowOff>
    </xdr:from>
    <xdr:to>
      <xdr:col>0</xdr:col>
      <xdr:colOff>723900</xdr:colOff>
      <xdr:row>59</xdr:row>
      <xdr:rowOff>143609</xdr:rowOff>
    </xdr:to>
    <xdr:pic>
      <xdr:nvPicPr>
        <xdr:cNvPr id="48" name="47 Imagen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515601"/>
          <a:ext cx="609600" cy="8675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60</xdr:row>
      <xdr:rowOff>38100</xdr:rowOff>
    </xdr:from>
    <xdr:to>
      <xdr:col>0</xdr:col>
      <xdr:colOff>733425</xdr:colOff>
      <xdr:row>64</xdr:row>
      <xdr:rowOff>170717</xdr:rowOff>
    </xdr:to>
    <xdr:pic>
      <xdr:nvPicPr>
        <xdr:cNvPr id="49" name="48 Imagen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1468100"/>
          <a:ext cx="628650" cy="8946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65</xdr:row>
      <xdr:rowOff>28576</xdr:rowOff>
    </xdr:from>
    <xdr:to>
      <xdr:col>0</xdr:col>
      <xdr:colOff>733425</xdr:colOff>
      <xdr:row>69</xdr:row>
      <xdr:rowOff>174748</xdr:rowOff>
    </xdr:to>
    <xdr:pic>
      <xdr:nvPicPr>
        <xdr:cNvPr id="50" name="49 Imagen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11076"/>
          <a:ext cx="638175" cy="908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70</xdr:row>
      <xdr:rowOff>19051</xdr:rowOff>
    </xdr:from>
    <xdr:to>
      <xdr:col>0</xdr:col>
      <xdr:colOff>737801</xdr:colOff>
      <xdr:row>74</xdr:row>
      <xdr:rowOff>171451</xdr:rowOff>
    </xdr:to>
    <xdr:pic>
      <xdr:nvPicPr>
        <xdr:cNvPr id="51" name="50 Imagen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54051"/>
          <a:ext cx="642551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75</xdr:row>
      <xdr:rowOff>28576</xdr:rowOff>
    </xdr:from>
    <xdr:to>
      <xdr:col>0</xdr:col>
      <xdr:colOff>733940</xdr:colOff>
      <xdr:row>79</xdr:row>
      <xdr:rowOff>161926</xdr:rowOff>
    </xdr:to>
    <xdr:pic>
      <xdr:nvPicPr>
        <xdr:cNvPr id="52" name="51 Imagen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4316076"/>
          <a:ext cx="62916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80</xdr:row>
      <xdr:rowOff>28575</xdr:rowOff>
    </xdr:from>
    <xdr:to>
      <xdr:col>0</xdr:col>
      <xdr:colOff>740633</xdr:colOff>
      <xdr:row>84</xdr:row>
      <xdr:rowOff>171450</xdr:rowOff>
    </xdr:to>
    <xdr:pic>
      <xdr:nvPicPr>
        <xdr:cNvPr id="53" name="52 Imagen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5268575"/>
          <a:ext cx="635858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85</xdr:row>
      <xdr:rowOff>28575</xdr:rowOff>
    </xdr:from>
    <xdr:to>
      <xdr:col>0</xdr:col>
      <xdr:colOff>740633</xdr:colOff>
      <xdr:row>89</xdr:row>
      <xdr:rowOff>171450</xdr:rowOff>
    </xdr:to>
    <xdr:pic>
      <xdr:nvPicPr>
        <xdr:cNvPr id="54" name="53 Imagen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6221075"/>
          <a:ext cx="635858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90</xdr:row>
      <xdr:rowOff>19051</xdr:rowOff>
    </xdr:from>
    <xdr:to>
      <xdr:col>0</xdr:col>
      <xdr:colOff>742950</xdr:colOff>
      <xdr:row>94</xdr:row>
      <xdr:rowOff>165223</xdr:rowOff>
    </xdr:to>
    <xdr:pic>
      <xdr:nvPicPr>
        <xdr:cNvPr id="55" name="54 Imagen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7164051"/>
          <a:ext cx="638175" cy="9081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95</xdr:row>
      <xdr:rowOff>28575</xdr:rowOff>
    </xdr:from>
    <xdr:to>
      <xdr:col>0</xdr:col>
      <xdr:colOff>750158</xdr:colOff>
      <xdr:row>99</xdr:row>
      <xdr:rowOff>171450</xdr:rowOff>
    </xdr:to>
    <xdr:pic>
      <xdr:nvPicPr>
        <xdr:cNvPr id="56" name="55 Imagen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8126075"/>
          <a:ext cx="635858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100</xdr:row>
      <xdr:rowOff>28576</xdr:rowOff>
    </xdr:from>
    <xdr:to>
      <xdr:col>0</xdr:col>
      <xdr:colOff>756851</xdr:colOff>
      <xdr:row>104</xdr:row>
      <xdr:rowOff>180976</xdr:rowOff>
    </xdr:to>
    <xdr:pic>
      <xdr:nvPicPr>
        <xdr:cNvPr id="57" name="56 Imagen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9078576"/>
          <a:ext cx="642551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114300</xdr:colOff>
      <xdr:row>105</xdr:row>
      <xdr:rowOff>28575</xdr:rowOff>
    </xdr:from>
    <xdr:to>
      <xdr:col>0</xdr:col>
      <xdr:colOff>750158</xdr:colOff>
      <xdr:row>109</xdr:row>
      <xdr:rowOff>171450</xdr:rowOff>
    </xdr:to>
    <xdr:pic>
      <xdr:nvPicPr>
        <xdr:cNvPr id="58" name="57 Imagen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0031075"/>
          <a:ext cx="635858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28576</xdr:colOff>
      <xdr:row>14</xdr:row>
      <xdr:rowOff>28575</xdr:rowOff>
    </xdr:from>
    <xdr:to>
      <xdr:col>15</xdr:col>
      <xdr:colOff>704850</xdr:colOff>
      <xdr:row>26</xdr:row>
      <xdr:rowOff>161925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38851" y="2600325"/>
          <a:ext cx="3724274" cy="22288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19049</xdr:colOff>
      <xdr:row>14</xdr:row>
      <xdr:rowOff>19049</xdr:rowOff>
    </xdr:from>
    <xdr:to>
      <xdr:col>10</xdr:col>
      <xdr:colOff>374072</xdr:colOff>
      <xdr:row>21</xdr:row>
      <xdr:rowOff>180974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474151" y="2590799"/>
          <a:ext cx="1920587" cy="13049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38100</xdr:colOff>
      <xdr:row>14</xdr:row>
      <xdr:rowOff>28576</xdr:rowOff>
    </xdr:from>
    <xdr:to>
      <xdr:col>15</xdr:col>
      <xdr:colOff>752475</xdr:colOff>
      <xdr:row>26</xdr:row>
      <xdr:rowOff>152400</xdr:rowOff>
    </xdr:to>
    <xdr:pic>
      <xdr:nvPicPr>
        <xdr:cNvPr id="410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29375" y="2600326"/>
          <a:ext cx="3762375" cy="2219324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19049</xdr:colOff>
      <xdr:row>14</xdr:row>
      <xdr:rowOff>19050</xdr:rowOff>
    </xdr:from>
    <xdr:to>
      <xdr:col>10</xdr:col>
      <xdr:colOff>371474</xdr:colOff>
      <xdr:row>21</xdr:row>
      <xdr:rowOff>180975</xdr:rowOff>
    </xdr:to>
    <xdr:pic>
      <xdr:nvPicPr>
        <xdr:cNvPr id="4104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67224" y="2590800"/>
          <a:ext cx="1914525" cy="13049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4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5" name="4 Rectángulo redondeado">
          <a:hlinkClick xmlns:r="http://schemas.openxmlformats.org/officeDocument/2006/relationships" r:id="rId1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6" name="5 Rectángulo redondeado">
          <a:hlinkClick xmlns:r="http://schemas.openxmlformats.org/officeDocument/2006/relationships" r:id="rId1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7" name="6 Imagen" descr="Logo Pequeñ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8" name="7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9" name="8 Rectángulo redondeado">
          <a:hlinkClick xmlns:r="http://schemas.openxmlformats.org/officeDocument/2006/relationships" r:id="rId4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0" name="9 Rectángulo redondeado">
          <a:hlinkClick xmlns:r="http://schemas.openxmlformats.org/officeDocument/2006/relationships" r:id="rId5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1" name="10 Rectángulo redondeado">
          <a:hlinkClick xmlns:r="http://schemas.openxmlformats.org/officeDocument/2006/relationships" r:id="rId6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2" name="11 Rectángulo redondeado">
          <a:hlinkClick xmlns:r="http://schemas.openxmlformats.org/officeDocument/2006/relationships" r:id="rId7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3" name="12 Rectángulo redondeado">
          <a:hlinkClick xmlns:r="http://schemas.openxmlformats.org/officeDocument/2006/relationships" r:id="rId8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4" name="13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5" name="14 Rectángulo redondeado">
          <a:hlinkClick xmlns:r="http://schemas.openxmlformats.org/officeDocument/2006/relationships" r:id="rId9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6" name="15 Rectángulo redondeado">
          <a:hlinkClick xmlns:r="http://schemas.openxmlformats.org/officeDocument/2006/relationships" r:id="rId8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8" name="17 Rectángulo redondeado">
          <a:hlinkClick xmlns:r="http://schemas.openxmlformats.org/officeDocument/2006/relationships" r:id="rId11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19" name="18 Rectángulo redondeado">
          <a:hlinkClick xmlns:r="http://schemas.openxmlformats.org/officeDocument/2006/relationships" r:id="rId12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0" name="19 Rectángulo redondeado">
          <a:hlinkClick xmlns:r="http://schemas.openxmlformats.org/officeDocument/2006/relationships" r:id="rId13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1" name="20 Rectángulo redondeado">
          <a:hlinkClick xmlns:r="http://schemas.openxmlformats.org/officeDocument/2006/relationships" r:id="rId14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2" name="21 Rectángulo redondeado">
          <a:hlinkClick xmlns:r="http://schemas.openxmlformats.org/officeDocument/2006/relationships" r:id="rId15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3" name="22 Rectángulo redondeado">
          <a:hlinkClick xmlns:r="http://schemas.openxmlformats.org/officeDocument/2006/relationships" r:id="rId16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4" name="23 Rectángulo redondeado">
          <a:hlinkClick xmlns:r="http://schemas.openxmlformats.org/officeDocument/2006/relationships" r:id="rId17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5" name="24 Rectángulo redondeado">
          <a:hlinkClick xmlns:r="http://schemas.openxmlformats.org/officeDocument/2006/relationships" r:id="rId18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6" name="25 Rectángulo redondeado">
          <a:hlinkClick xmlns:r="http://schemas.openxmlformats.org/officeDocument/2006/relationships" r:id="rId19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7" name="26 Rectángulo redondeado">
          <a:hlinkClick xmlns:r="http://schemas.openxmlformats.org/officeDocument/2006/relationships" r:id="rId20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8" name="27 Rectángulo redondeado">
          <a:hlinkClick xmlns:r="http://schemas.openxmlformats.org/officeDocument/2006/relationships" r:id="rId21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29" name="28 Rectángulo redondeado">
          <a:hlinkClick xmlns:r="http://schemas.openxmlformats.org/officeDocument/2006/relationships" r:id="rId22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0" name="29 Rectángulo redondeado">
          <a:hlinkClick xmlns:r="http://schemas.openxmlformats.org/officeDocument/2006/relationships" r:id="rId23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1" name="30 Rectángulo redondeado">
          <a:hlinkClick xmlns:r="http://schemas.openxmlformats.org/officeDocument/2006/relationships" r:id="rId24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2" name="31 Rectángulo redondeado">
          <a:hlinkClick xmlns:r="http://schemas.openxmlformats.org/officeDocument/2006/relationships" r:id="rId25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3" name="32 Rectángulo redondeado">
          <a:hlinkClick xmlns:r="http://schemas.openxmlformats.org/officeDocument/2006/relationships" r:id="rId26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28575</xdr:rowOff>
    </xdr:from>
    <xdr:to>
      <xdr:col>10</xdr:col>
      <xdr:colOff>361950</xdr:colOff>
      <xdr:row>21</xdr:row>
      <xdr:rowOff>171450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4467225" y="2600325"/>
          <a:ext cx="1905000" cy="128587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38100</xdr:colOff>
      <xdr:row>14</xdr:row>
      <xdr:rowOff>38100</xdr:rowOff>
    </xdr:from>
    <xdr:to>
      <xdr:col>15</xdr:col>
      <xdr:colOff>742950</xdr:colOff>
      <xdr:row>26</xdr:row>
      <xdr:rowOff>171450</xdr:rowOff>
    </xdr:to>
    <xdr:pic>
      <xdr:nvPicPr>
        <xdr:cNvPr id="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 bwMode="auto">
        <a:xfrm>
          <a:off x="6429375" y="2609850"/>
          <a:ext cx="3752850" cy="2228850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371475</xdr:colOff>
      <xdr:row>21</xdr:row>
      <xdr:rowOff>180975</xdr:rowOff>
    </xdr:to>
    <xdr:pic>
      <xdr:nvPicPr>
        <xdr:cNvPr id="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67225" y="2590800"/>
          <a:ext cx="1914525" cy="13049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38100</xdr:colOff>
      <xdr:row>14</xdr:row>
      <xdr:rowOff>28575</xdr:rowOff>
    </xdr:from>
    <xdr:to>
      <xdr:col>15</xdr:col>
      <xdr:colOff>742949</xdr:colOff>
      <xdr:row>26</xdr:row>
      <xdr:rowOff>180976</xdr:rowOff>
    </xdr:to>
    <xdr:pic>
      <xdr:nvPicPr>
        <xdr:cNvPr id="3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29375" y="2600325"/>
          <a:ext cx="3752849" cy="2247901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</xdr:colOff>
      <xdr:row>14</xdr:row>
      <xdr:rowOff>19051</xdr:rowOff>
    </xdr:from>
    <xdr:to>
      <xdr:col>15</xdr:col>
      <xdr:colOff>742950</xdr:colOff>
      <xdr:row>26</xdr:row>
      <xdr:rowOff>171451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10325" y="2590801"/>
          <a:ext cx="3771900" cy="22479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19050</xdr:colOff>
      <xdr:row>14</xdr:row>
      <xdr:rowOff>19051</xdr:rowOff>
    </xdr:from>
    <xdr:to>
      <xdr:col>10</xdr:col>
      <xdr:colOff>361950</xdr:colOff>
      <xdr:row>21</xdr:row>
      <xdr:rowOff>180975</xdr:rowOff>
    </xdr:to>
    <xdr:pic>
      <xdr:nvPicPr>
        <xdr:cNvPr id="717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67225" y="2590801"/>
          <a:ext cx="1905000" cy="1304924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28574</xdr:colOff>
      <xdr:row>14</xdr:row>
      <xdr:rowOff>28575</xdr:rowOff>
    </xdr:from>
    <xdr:to>
      <xdr:col>15</xdr:col>
      <xdr:colOff>723899</xdr:colOff>
      <xdr:row>26</xdr:row>
      <xdr:rowOff>171450</xdr:rowOff>
    </xdr:to>
    <xdr:pic>
      <xdr:nvPicPr>
        <xdr:cNvPr id="819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19849" y="2600325"/>
          <a:ext cx="3743325" cy="223837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28574</xdr:colOff>
      <xdr:row>14</xdr:row>
      <xdr:rowOff>19050</xdr:rowOff>
    </xdr:from>
    <xdr:to>
      <xdr:col>10</xdr:col>
      <xdr:colOff>361949</xdr:colOff>
      <xdr:row>21</xdr:row>
      <xdr:rowOff>171449</xdr:rowOff>
    </xdr:to>
    <xdr:pic>
      <xdr:nvPicPr>
        <xdr:cNvPr id="819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76749" y="2590800"/>
          <a:ext cx="1895475" cy="1295399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38100</xdr:colOff>
      <xdr:row>14</xdr:row>
      <xdr:rowOff>47625</xdr:rowOff>
    </xdr:from>
    <xdr:to>
      <xdr:col>15</xdr:col>
      <xdr:colOff>742950</xdr:colOff>
      <xdr:row>26</xdr:row>
      <xdr:rowOff>142874</xdr:rowOff>
    </xdr:to>
    <xdr:pic>
      <xdr:nvPicPr>
        <xdr:cNvPr id="92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29375" y="2619375"/>
          <a:ext cx="3752850" cy="2190749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19050</xdr:colOff>
      <xdr:row>14</xdr:row>
      <xdr:rowOff>19050</xdr:rowOff>
    </xdr:from>
    <xdr:to>
      <xdr:col>10</xdr:col>
      <xdr:colOff>361950</xdr:colOff>
      <xdr:row>21</xdr:row>
      <xdr:rowOff>180975</xdr:rowOff>
    </xdr:to>
    <xdr:pic>
      <xdr:nvPicPr>
        <xdr:cNvPr id="922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467225" y="2590800"/>
          <a:ext cx="1905000" cy="13049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19049</xdr:colOff>
      <xdr:row>14</xdr:row>
      <xdr:rowOff>19049</xdr:rowOff>
    </xdr:from>
    <xdr:to>
      <xdr:col>10</xdr:col>
      <xdr:colOff>371474</xdr:colOff>
      <xdr:row>21</xdr:row>
      <xdr:rowOff>180974</xdr:rowOff>
    </xdr:to>
    <xdr:pic>
      <xdr:nvPicPr>
        <xdr:cNvPr id="35" name="34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4" y="2590799"/>
          <a:ext cx="1914525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9526</xdr:colOff>
      <xdr:row>14</xdr:row>
      <xdr:rowOff>29001</xdr:rowOff>
    </xdr:from>
    <xdr:to>
      <xdr:col>15</xdr:col>
      <xdr:colOff>742950</xdr:colOff>
      <xdr:row>26</xdr:row>
      <xdr:rowOff>180975</xdr:rowOff>
    </xdr:to>
    <xdr:pic>
      <xdr:nvPicPr>
        <xdr:cNvPr id="36" name="35 Imagen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1" y="2600751"/>
          <a:ext cx="3781424" cy="2247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28575</xdr:colOff>
      <xdr:row>14</xdr:row>
      <xdr:rowOff>28575</xdr:rowOff>
    </xdr:from>
    <xdr:to>
      <xdr:col>10</xdr:col>
      <xdr:colOff>361950</xdr:colOff>
      <xdr:row>21</xdr:row>
      <xdr:rowOff>171450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600325"/>
          <a:ext cx="1895475" cy="128587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28575</xdr:colOff>
      <xdr:row>14</xdr:row>
      <xdr:rowOff>47625</xdr:rowOff>
    </xdr:from>
    <xdr:to>
      <xdr:col>15</xdr:col>
      <xdr:colOff>733425</xdr:colOff>
      <xdr:row>26</xdr:row>
      <xdr:rowOff>161925</xdr:rowOff>
    </xdr:to>
    <xdr:pic>
      <xdr:nvPicPr>
        <xdr:cNvPr id="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2619375"/>
          <a:ext cx="3752850" cy="22098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2289" name="Check Box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371475</xdr:colOff>
      <xdr:row>21</xdr:row>
      <xdr:rowOff>180976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67225" y="2590800"/>
          <a:ext cx="1914525" cy="1304926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9525</xdr:colOff>
      <xdr:row>14</xdr:row>
      <xdr:rowOff>28575</xdr:rowOff>
    </xdr:from>
    <xdr:to>
      <xdr:col>15</xdr:col>
      <xdr:colOff>752475</xdr:colOff>
      <xdr:row>26</xdr:row>
      <xdr:rowOff>180974</xdr:rowOff>
    </xdr:to>
    <xdr:pic>
      <xdr:nvPicPr>
        <xdr:cNvPr id="37" name="36 Imagen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2600325"/>
          <a:ext cx="3790950" cy="2247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36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38" name="37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39" name="38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40" name="39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41" name="40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42" name="41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43" name="42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44" name="43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45" name="44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46" name="45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47" name="46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48" name="47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49" name="48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50" name="49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51" name="50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52" name="51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53" name="52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54" name="53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55" name="54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56" name="55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57" name="56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58" name="57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59" name="58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60" name="59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61" name="60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62" name="61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63" name="62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64" name="63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65" name="64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66" name="65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371474</xdr:colOff>
      <xdr:row>21</xdr:row>
      <xdr:rowOff>180975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67225" y="2590800"/>
          <a:ext cx="1914524" cy="13049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38100</xdr:colOff>
      <xdr:row>14</xdr:row>
      <xdr:rowOff>28575</xdr:rowOff>
    </xdr:from>
    <xdr:to>
      <xdr:col>15</xdr:col>
      <xdr:colOff>723900</xdr:colOff>
      <xdr:row>26</xdr:row>
      <xdr:rowOff>171449</xdr:rowOff>
    </xdr:to>
    <xdr:pic>
      <xdr:nvPicPr>
        <xdr:cNvPr id="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29375" y="2600325"/>
          <a:ext cx="3733800" cy="2238374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4337" name="Check Box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371475</xdr:colOff>
      <xdr:row>21</xdr:row>
      <xdr:rowOff>180975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67225" y="2590800"/>
          <a:ext cx="1914525" cy="13049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28575</xdr:colOff>
      <xdr:row>14</xdr:row>
      <xdr:rowOff>38100</xdr:rowOff>
    </xdr:from>
    <xdr:to>
      <xdr:col>15</xdr:col>
      <xdr:colOff>742950</xdr:colOff>
      <xdr:row>26</xdr:row>
      <xdr:rowOff>152400</xdr:rowOff>
    </xdr:to>
    <xdr:pic>
      <xdr:nvPicPr>
        <xdr:cNvPr id="3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2609850"/>
          <a:ext cx="3762375" cy="22098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5361" name="Check Box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371474</xdr:colOff>
      <xdr:row>21</xdr:row>
      <xdr:rowOff>180974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67225" y="2590800"/>
          <a:ext cx="1914524" cy="1304924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28575</xdr:colOff>
      <xdr:row>14</xdr:row>
      <xdr:rowOff>28575</xdr:rowOff>
    </xdr:from>
    <xdr:to>
      <xdr:col>15</xdr:col>
      <xdr:colOff>733425</xdr:colOff>
      <xdr:row>26</xdr:row>
      <xdr:rowOff>171450</xdr:rowOff>
    </xdr:to>
    <xdr:pic>
      <xdr:nvPicPr>
        <xdr:cNvPr id="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2600325"/>
          <a:ext cx="3752850" cy="22383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6385" name="Check Box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1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1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4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5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6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7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8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9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8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0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1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2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3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4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5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6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7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18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19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0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1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2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3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4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5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6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  <xdr:twoCellAnchor editAs="oneCell">
    <xdr:from>
      <xdr:col>8</xdr:col>
      <xdr:colOff>19050</xdr:colOff>
      <xdr:row>14</xdr:row>
      <xdr:rowOff>19050</xdr:rowOff>
    </xdr:from>
    <xdr:to>
      <xdr:col>10</xdr:col>
      <xdr:colOff>371475</xdr:colOff>
      <xdr:row>21</xdr:row>
      <xdr:rowOff>180975</xdr:rowOff>
    </xdr:to>
    <xdr:pic>
      <xdr:nvPicPr>
        <xdr:cNvPr id="35" name="34 Imagen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2590800"/>
          <a:ext cx="1914525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28575</xdr:colOff>
      <xdr:row>14</xdr:row>
      <xdr:rowOff>25627</xdr:rowOff>
    </xdr:from>
    <xdr:to>
      <xdr:col>15</xdr:col>
      <xdr:colOff>742950</xdr:colOff>
      <xdr:row>26</xdr:row>
      <xdr:rowOff>161925</xdr:rowOff>
    </xdr:to>
    <xdr:pic>
      <xdr:nvPicPr>
        <xdr:cNvPr id="36" name="35 Imagen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597377"/>
          <a:ext cx="3762375" cy="22317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28575</xdr:colOff>
      <xdr:row>14</xdr:row>
      <xdr:rowOff>28575</xdr:rowOff>
    </xdr:from>
    <xdr:to>
      <xdr:col>15</xdr:col>
      <xdr:colOff>723900</xdr:colOff>
      <xdr:row>27</xdr:row>
      <xdr:rowOff>9524</xdr:rowOff>
    </xdr:to>
    <xdr:pic>
      <xdr:nvPicPr>
        <xdr:cNvPr id="174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19850" y="2600325"/>
          <a:ext cx="3743325" cy="2266949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28575</xdr:colOff>
      <xdr:row>14</xdr:row>
      <xdr:rowOff>28575</xdr:rowOff>
    </xdr:from>
    <xdr:to>
      <xdr:col>10</xdr:col>
      <xdr:colOff>371474</xdr:colOff>
      <xdr:row>21</xdr:row>
      <xdr:rowOff>180974</xdr:rowOff>
    </xdr:to>
    <xdr:pic>
      <xdr:nvPicPr>
        <xdr:cNvPr id="174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76750" y="2600325"/>
          <a:ext cx="1904999" cy="1295399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8433" name="Check Box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9525</xdr:colOff>
      <xdr:row>14</xdr:row>
      <xdr:rowOff>28575</xdr:rowOff>
    </xdr:from>
    <xdr:to>
      <xdr:col>10</xdr:col>
      <xdr:colOff>371475</xdr:colOff>
      <xdr:row>21</xdr:row>
      <xdr:rowOff>180975</xdr:rowOff>
    </xdr:to>
    <xdr:pic>
      <xdr:nvPicPr>
        <xdr:cNvPr id="35" name="34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600325"/>
          <a:ext cx="1924050" cy="129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28575</xdr:colOff>
      <xdr:row>14</xdr:row>
      <xdr:rowOff>28575</xdr:rowOff>
    </xdr:from>
    <xdr:to>
      <xdr:col>15</xdr:col>
      <xdr:colOff>742950</xdr:colOff>
      <xdr:row>26</xdr:row>
      <xdr:rowOff>180975</xdr:rowOff>
    </xdr:to>
    <xdr:pic>
      <xdr:nvPicPr>
        <xdr:cNvPr id="36" name="35 Imagen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600325"/>
          <a:ext cx="3762375" cy="224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37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38" name="37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39" name="38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40" name="39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41" name="40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42" name="41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43" name="42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44" name="43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45" name="44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46" name="45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47" name="46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48" name="47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49" name="48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50" name="49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51" name="50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52" name="51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53" name="52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54" name="53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55" name="54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56" name="55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57" name="56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58" name="57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59" name="58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60" name="59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61" name="60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62" name="61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63" name="62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64" name="63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65" name="64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66" name="65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19457" name="Check Box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371474</xdr:colOff>
      <xdr:row>21</xdr:row>
      <xdr:rowOff>180975</xdr:rowOff>
    </xdr:to>
    <xdr:pic>
      <xdr:nvPicPr>
        <xdr:cNvPr id="3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67225" y="2590800"/>
          <a:ext cx="1914524" cy="13049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19050</xdr:colOff>
      <xdr:row>14</xdr:row>
      <xdr:rowOff>28575</xdr:rowOff>
    </xdr:from>
    <xdr:to>
      <xdr:col>15</xdr:col>
      <xdr:colOff>752475</xdr:colOff>
      <xdr:row>26</xdr:row>
      <xdr:rowOff>171450</xdr:rowOff>
    </xdr:to>
    <xdr:pic>
      <xdr:nvPicPr>
        <xdr:cNvPr id="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0325" y="2600325"/>
          <a:ext cx="3781425" cy="22383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20481" name="Check Box 1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371474</xdr:colOff>
      <xdr:row>21</xdr:row>
      <xdr:rowOff>180975</xdr:rowOff>
    </xdr:to>
    <xdr:pic>
      <xdr:nvPicPr>
        <xdr:cNvPr id="3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67225" y="2590800"/>
          <a:ext cx="1914524" cy="13049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9525</xdr:colOff>
      <xdr:row>14</xdr:row>
      <xdr:rowOff>28575</xdr:rowOff>
    </xdr:from>
    <xdr:to>
      <xdr:col>15</xdr:col>
      <xdr:colOff>742950</xdr:colOff>
      <xdr:row>26</xdr:row>
      <xdr:rowOff>171450</xdr:rowOff>
    </xdr:to>
    <xdr:pic>
      <xdr:nvPicPr>
        <xdr:cNvPr id="3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00800" y="2600325"/>
          <a:ext cx="3781425" cy="22383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28</xdr:row>
          <xdr:rowOff>76200</xdr:rowOff>
        </xdr:from>
        <xdr:to>
          <xdr:col>7</xdr:col>
          <xdr:colOff>19050</xdr:colOff>
          <xdr:row>30</xdr:row>
          <xdr:rowOff>9525</xdr:rowOff>
        </xdr:to>
        <xdr:sp macro="" textlink="">
          <xdr:nvSpPr>
            <xdr:cNvPr id="21505" name="Check Box 1" hidden="1">
              <a:extLst>
                <a:ext uri="{63B3BB69-23CF-44E3-9099-C40C66FF867C}">
                  <a14:compatExt spid="_x0000_s2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19050</xdr:colOff>
      <xdr:row>14</xdr:row>
      <xdr:rowOff>19050</xdr:rowOff>
    </xdr:from>
    <xdr:to>
      <xdr:col>10</xdr:col>
      <xdr:colOff>371474</xdr:colOff>
      <xdr:row>21</xdr:row>
      <xdr:rowOff>180974</xdr:rowOff>
    </xdr:to>
    <xdr:pic>
      <xdr:nvPicPr>
        <xdr:cNvPr id="3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67225" y="2590800"/>
          <a:ext cx="1914524" cy="1304924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28575</xdr:colOff>
      <xdr:row>14</xdr:row>
      <xdr:rowOff>38100</xdr:rowOff>
    </xdr:from>
    <xdr:to>
      <xdr:col>15</xdr:col>
      <xdr:colOff>742950</xdr:colOff>
      <xdr:row>26</xdr:row>
      <xdr:rowOff>171450</xdr:rowOff>
    </xdr:to>
    <xdr:pic>
      <xdr:nvPicPr>
        <xdr:cNvPr id="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2609850"/>
          <a:ext cx="3762375" cy="22288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0</xdr:row>
      <xdr:rowOff>19050</xdr:rowOff>
    </xdr:from>
    <xdr:to>
      <xdr:col>3</xdr:col>
      <xdr:colOff>943280</xdr:colOff>
      <xdr:row>6</xdr:row>
      <xdr:rowOff>47625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7150" y="19050"/>
          <a:ext cx="1895780" cy="11715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981075</xdr:colOff>
      <xdr:row>0</xdr:row>
      <xdr:rowOff>47626</xdr:rowOff>
    </xdr:from>
    <xdr:to>
      <xdr:col>12</xdr:col>
      <xdr:colOff>228600</xdr:colOff>
      <xdr:row>3</xdr:row>
      <xdr:rowOff>142876</xdr:rowOff>
    </xdr:to>
    <xdr:sp macro="" textlink="">
      <xdr:nvSpPr>
        <xdr:cNvPr id="6" name="5 Rectángulo redondeado">
          <a:hlinkClick xmlns:r="http://schemas.openxmlformats.org/officeDocument/2006/relationships" r:id="rId3"/>
        </xdr:cNvPr>
        <xdr:cNvSpPr/>
      </xdr:nvSpPr>
      <xdr:spPr>
        <a:xfrm>
          <a:off x="1990725" y="47626"/>
          <a:ext cx="5391150" cy="66675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4400" b="1"/>
            <a:t>FORMULA 1 2014</a:t>
          </a:r>
        </a:p>
      </xdr:txBody>
    </xdr:sp>
    <xdr:clientData/>
  </xdr:twoCellAnchor>
  <xdr:twoCellAnchor>
    <xdr:from>
      <xdr:col>3</xdr:col>
      <xdr:colOff>981075</xdr:colOff>
      <xdr:row>3</xdr:row>
      <xdr:rowOff>171451</xdr:rowOff>
    </xdr:from>
    <xdr:to>
      <xdr:col>12</xdr:col>
      <xdr:colOff>228600</xdr:colOff>
      <xdr:row>6</xdr:row>
      <xdr:rowOff>9526</xdr:rowOff>
    </xdr:to>
    <xdr:sp macro="" textlink="">
      <xdr:nvSpPr>
        <xdr:cNvPr id="7" name="6 Rectángulo redondeado">
          <a:hlinkClick xmlns:r="http://schemas.openxmlformats.org/officeDocument/2006/relationships" r:id="rId3"/>
        </xdr:cNvPr>
        <xdr:cNvSpPr/>
      </xdr:nvSpPr>
      <xdr:spPr>
        <a:xfrm>
          <a:off x="1990725" y="742951"/>
          <a:ext cx="5391150" cy="409575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400" b="1"/>
            <a:t>Trabajo realizado por IvanCha - http://trabajosenexcel.blogspot.com</a:t>
          </a:r>
        </a:p>
      </xdr:txBody>
    </xdr:sp>
    <xdr:clientData/>
  </xdr:twoCellAnchor>
  <xdr:twoCellAnchor editAs="oneCell">
    <xdr:from>
      <xdr:col>12</xdr:col>
      <xdr:colOff>9525</xdr:colOff>
      <xdr:row>0</xdr:row>
      <xdr:rowOff>66676</xdr:rowOff>
    </xdr:from>
    <xdr:to>
      <xdr:col>14</xdr:col>
      <xdr:colOff>209550</xdr:colOff>
      <xdr:row>5</xdr:row>
      <xdr:rowOff>162892</xdr:rowOff>
    </xdr:to>
    <xdr:pic>
      <xdr:nvPicPr>
        <xdr:cNvPr id="8" name="7 Imagen" descr="Logo Pequeño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62800" y="66676"/>
          <a:ext cx="1724025" cy="1048716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6</xdr:row>
      <xdr:rowOff>76201</xdr:rowOff>
    </xdr:from>
    <xdr:to>
      <xdr:col>12</xdr:col>
      <xdr:colOff>238125</xdr:colOff>
      <xdr:row>8</xdr:row>
      <xdr:rowOff>95251</xdr:rowOff>
    </xdr:to>
    <xdr:sp macro="" textlink="">
      <xdr:nvSpPr>
        <xdr:cNvPr id="9" name="8 Rectángulo redondeado"/>
        <xdr:cNvSpPr/>
      </xdr:nvSpPr>
      <xdr:spPr>
        <a:xfrm>
          <a:off x="85725" y="1219201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MENÚ</a:t>
          </a:r>
        </a:p>
      </xdr:txBody>
    </xdr:sp>
    <xdr:clientData/>
  </xdr:twoCellAnchor>
  <xdr:twoCellAnchor>
    <xdr:from>
      <xdr:col>10</xdr:col>
      <xdr:colOff>0</xdr:colOff>
      <xdr:row>6</xdr:row>
      <xdr:rowOff>152402</xdr:rowOff>
    </xdr:from>
    <xdr:to>
      <xdr:col>12</xdr:col>
      <xdr:colOff>171450</xdr:colOff>
      <xdr:row>8</xdr:row>
      <xdr:rowOff>38102</xdr:rowOff>
    </xdr:to>
    <xdr:sp macro="" textlink="">
      <xdr:nvSpPr>
        <xdr:cNvPr id="10" name="9 Rectángulo redondeado">
          <a:hlinkClick xmlns:r="http://schemas.openxmlformats.org/officeDocument/2006/relationships" r:id="rId6"/>
        </xdr:cNvPr>
        <xdr:cNvSpPr/>
      </xdr:nvSpPr>
      <xdr:spPr>
        <a:xfrm>
          <a:off x="6010275" y="1295402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ESTADÍSTICAS</a:t>
          </a:r>
        </a:p>
      </xdr:txBody>
    </xdr:sp>
    <xdr:clientData/>
  </xdr:twoCellAnchor>
  <xdr:twoCellAnchor>
    <xdr:from>
      <xdr:col>1</xdr:col>
      <xdr:colOff>270058</xdr:colOff>
      <xdr:row>6</xdr:row>
      <xdr:rowOff>150715</xdr:rowOff>
    </xdr:from>
    <xdr:to>
      <xdr:col>3</xdr:col>
      <xdr:colOff>955858</xdr:colOff>
      <xdr:row>8</xdr:row>
      <xdr:rowOff>36415</xdr:rowOff>
    </xdr:to>
    <xdr:sp macro="" textlink="">
      <xdr:nvSpPr>
        <xdr:cNvPr id="11" name="10 Rectángulo redondeado">
          <a:hlinkClick xmlns:r="http://schemas.openxmlformats.org/officeDocument/2006/relationships" r:id="rId7"/>
        </xdr:cNvPr>
        <xdr:cNvSpPr/>
      </xdr:nvSpPr>
      <xdr:spPr>
        <a:xfrm>
          <a:off x="651058" y="1293715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RESUMEN</a:t>
          </a:r>
        </a:p>
      </xdr:txBody>
    </xdr:sp>
    <xdr:clientData/>
  </xdr:twoCellAnchor>
  <xdr:twoCellAnchor>
    <xdr:from>
      <xdr:col>3</xdr:col>
      <xdr:colOff>980510</xdr:colOff>
      <xdr:row>6</xdr:row>
      <xdr:rowOff>151837</xdr:rowOff>
    </xdr:from>
    <xdr:to>
      <xdr:col>4</xdr:col>
      <xdr:colOff>713810</xdr:colOff>
      <xdr:row>8</xdr:row>
      <xdr:rowOff>37537</xdr:rowOff>
    </xdr:to>
    <xdr:sp macro="" textlink="">
      <xdr:nvSpPr>
        <xdr:cNvPr id="12" name="11 Rectángulo redondeado">
          <a:hlinkClick xmlns:r="http://schemas.openxmlformats.org/officeDocument/2006/relationships" r:id="rId8"/>
        </xdr:cNvPr>
        <xdr:cNvSpPr/>
      </xdr:nvSpPr>
      <xdr:spPr>
        <a:xfrm>
          <a:off x="1990160" y="1294837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CONF.</a:t>
          </a:r>
          <a:r>
            <a:rPr lang="es-ES" sz="1100" baseline="0"/>
            <a:t> PILOTOS</a:t>
          </a:r>
          <a:endParaRPr lang="es-ES" sz="1100"/>
        </a:p>
      </xdr:txBody>
    </xdr:sp>
    <xdr:clientData/>
  </xdr:twoCellAnchor>
  <xdr:twoCellAnchor>
    <xdr:from>
      <xdr:col>4</xdr:col>
      <xdr:colOff>739584</xdr:colOff>
      <xdr:row>6</xdr:row>
      <xdr:rowOff>152959</xdr:rowOff>
    </xdr:from>
    <xdr:to>
      <xdr:col>8</xdr:col>
      <xdr:colOff>196659</xdr:colOff>
      <xdr:row>8</xdr:row>
      <xdr:rowOff>38659</xdr:rowOff>
    </xdr:to>
    <xdr:sp macro="" textlink="">
      <xdr:nvSpPr>
        <xdr:cNvPr id="13" name="12 Rectángulo redondeado">
          <a:hlinkClick xmlns:r="http://schemas.openxmlformats.org/officeDocument/2006/relationships" r:id="rId9"/>
        </xdr:cNvPr>
        <xdr:cNvSpPr/>
      </xdr:nvSpPr>
      <xdr:spPr>
        <a:xfrm>
          <a:off x="3330384" y="1295959"/>
          <a:ext cx="1314450" cy="266700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/>
            <a:t>CLASIFICACIONES</a:t>
          </a:r>
        </a:p>
      </xdr:txBody>
    </xdr:sp>
    <xdr:clientData/>
  </xdr:twoCellAnchor>
  <xdr:twoCellAnchor>
    <xdr:from>
      <xdr:col>8</xdr:col>
      <xdr:colOff>221876</xdr:colOff>
      <xdr:row>6</xdr:row>
      <xdr:rowOff>151280</xdr:rowOff>
    </xdr:from>
    <xdr:to>
      <xdr:col>9</xdr:col>
      <xdr:colOff>755276</xdr:colOff>
      <xdr:row>8</xdr:row>
      <xdr:rowOff>36980</xdr:rowOff>
    </xdr:to>
    <xdr:sp macro="" textlink="">
      <xdr:nvSpPr>
        <xdr:cNvPr id="14" name="13 Rectángulo redondeado">
          <a:hlinkClick xmlns:r="http://schemas.openxmlformats.org/officeDocument/2006/relationships" r:id="rId10"/>
        </xdr:cNvPr>
        <xdr:cNvSpPr/>
      </xdr:nvSpPr>
      <xdr:spPr>
        <a:xfrm>
          <a:off x="4670051" y="1294280"/>
          <a:ext cx="1314450" cy="266700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050"/>
            <a:t>GRANDES</a:t>
          </a:r>
          <a:r>
            <a:rPr lang="es-ES" sz="1050" baseline="0"/>
            <a:t> PREMIOS</a:t>
          </a:r>
          <a:endParaRPr lang="es-ES" sz="1050"/>
        </a:p>
      </xdr:txBody>
    </xdr:sp>
    <xdr:clientData/>
  </xdr:twoCellAnchor>
  <xdr:twoCellAnchor>
    <xdr:from>
      <xdr:col>0</xdr:col>
      <xdr:colOff>85725</xdr:colOff>
      <xdr:row>8</xdr:row>
      <xdr:rowOff>123826</xdr:rowOff>
    </xdr:from>
    <xdr:to>
      <xdr:col>12</xdr:col>
      <xdr:colOff>238125</xdr:colOff>
      <xdr:row>10</xdr:row>
      <xdr:rowOff>142876</xdr:rowOff>
    </xdr:to>
    <xdr:sp macro="" textlink="">
      <xdr:nvSpPr>
        <xdr:cNvPr id="15" name="14 Rectángulo redondeado"/>
        <xdr:cNvSpPr/>
      </xdr:nvSpPr>
      <xdr:spPr>
        <a:xfrm>
          <a:off x="85725" y="1647826"/>
          <a:ext cx="7305675" cy="400050"/>
        </a:xfrm>
        <a:prstGeom prst="roundRect">
          <a:avLst/>
        </a:prstGeom>
        <a:gradFill>
          <a:gsLst>
            <a:gs pos="0">
              <a:schemeClr val="bg1">
                <a:lumMod val="50000"/>
              </a:schemeClr>
            </a:gs>
            <a:gs pos="35000">
              <a:schemeClr val="bg1">
                <a:lumMod val="65000"/>
              </a:schemeClr>
            </a:gs>
            <a:gs pos="100000">
              <a:schemeClr val="bg1">
                <a:lumMod val="85000"/>
              </a:schemeClr>
            </a:gs>
          </a:gsLst>
        </a:gradFill>
        <a:ln>
          <a:noFill/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s-ES" sz="1100" b="1"/>
            <a:t>GRANDES</a:t>
          </a:r>
          <a:r>
            <a:rPr lang="es-ES" sz="1100" b="1" baseline="0"/>
            <a:t>  PREMIOS</a:t>
          </a:r>
          <a:endParaRPr lang="es-ES" sz="1100" b="1"/>
        </a:p>
      </xdr:txBody>
    </xdr:sp>
    <xdr:clientData/>
  </xdr:twoCellAnchor>
  <xdr:twoCellAnchor>
    <xdr:from>
      <xdr:col>11</xdr:col>
      <xdr:colOff>381001</xdr:colOff>
      <xdr:row>9</xdr:row>
      <xdr:rowOff>47625</xdr:rowOff>
    </xdr:from>
    <xdr:to>
      <xdr:col>12</xdr:col>
      <xdr:colOff>171451</xdr:colOff>
      <xdr:row>10</xdr:row>
      <xdr:rowOff>47624</xdr:rowOff>
    </xdr:to>
    <xdr:sp macro="" textlink="">
      <xdr:nvSpPr>
        <xdr:cNvPr id="16" name="15 Rectángulo redondeado">
          <a:hlinkClick xmlns:r="http://schemas.openxmlformats.org/officeDocument/2006/relationships" r:id="rId11"/>
        </xdr:cNvPr>
        <xdr:cNvSpPr/>
      </xdr:nvSpPr>
      <xdr:spPr>
        <a:xfrm>
          <a:off x="6772276" y="1762125"/>
          <a:ext cx="552450" cy="190499"/>
        </a:xfrm>
        <a:prstGeom prst="roundRect">
          <a:avLst/>
        </a:prstGeom>
        <a:solidFill>
          <a:srgbClr val="C0000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ABU</a:t>
          </a:r>
        </a:p>
      </xdr:txBody>
    </xdr:sp>
    <xdr:clientData/>
  </xdr:twoCellAnchor>
  <xdr:twoCellAnchor>
    <xdr:from>
      <xdr:col>3</xdr:col>
      <xdr:colOff>495301</xdr:colOff>
      <xdr:row>8</xdr:row>
      <xdr:rowOff>117475</xdr:rowOff>
    </xdr:from>
    <xdr:to>
      <xdr:col>3</xdr:col>
      <xdr:colOff>1047751</xdr:colOff>
      <xdr:row>9</xdr:row>
      <xdr:rowOff>117474</xdr:rowOff>
    </xdr:to>
    <xdr:sp macro="" textlink="">
      <xdr:nvSpPr>
        <xdr:cNvPr id="17" name="16 Rectángulo redondeado">
          <a:hlinkClick xmlns:r="http://schemas.openxmlformats.org/officeDocument/2006/relationships" r:id="rId10"/>
        </xdr:cNvPr>
        <xdr:cNvSpPr/>
      </xdr:nvSpPr>
      <xdr:spPr>
        <a:xfrm>
          <a:off x="1504951" y="16414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AUS</a:t>
          </a:r>
        </a:p>
      </xdr:txBody>
    </xdr:sp>
    <xdr:clientData/>
  </xdr:twoCellAnchor>
  <xdr:twoCellAnchor>
    <xdr:from>
      <xdr:col>3</xdr:col>
      <xdr:colOff>495301</xdr:colOff>
      <xdr:row>9</xdr:row>
      <xdr:rowOff>136525</xdr:rowOff>
    </xdr:from>
    <xdr:to>
      <xdr:col>3</xdr:col>
      <xdr:colOff>1047751</xdr:colOff>
      <xdr:row>10</xdr:row>
      <xdr:rowOff>136524</xdr:rowOff>
    </xdr:to>
    <xdr:sp macro="" textlink="">
      <xdr:nvSpPr>
        <xdr:cNvPr id="18" name="17 Rectángulo redondeado">
          <a:hlinkClick xmlns:r="http://schemas.openxmlformats.org/officeDocument/2006/relationships" r:id="rId12"/>
        </xdr:cNvPr>
        <xdr:cNvSpPr/>
      </xdr:nvSpPr>
      <xdr:spPr>
        <a:xfrm>
          <a:off x="1504951" y="18510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MAL</a:t>
          </a:r>
        </a:p>
      </xdr:txBody>
    </xdr:sp>
    <xdr:clientData/>
  </xdr:twoCellAnchor>
  <xdr:twoCellAnchor>
    <xdr:from>
      <xdr:col>3</xdr:col>
      <xdr:colOff>1076326</xdr:colOff>
      <xdr:row>8</xdr:row>
      <xdr:rowOff>120650</xdr:rowOff>
    </xdr:from>
    <xdr:to>
      <xdr:col>4</xdr:col>
      <xdr:colOff>47626</xdr:colOff>
      <xdr:row>9</xdr:row>
      <xdr:rowOff>120649</xdr:rowOff>
    </xdr:to>
    <xdr:sp macro="" textlink="">
      <xdr:nvSpPr>
        <xdr:cNvPr id="19" name="18 Rectángulo redondeado">
          <a:hlinkClick xmlns:r="http://schemas.openxmlformats.org/officeDocument/2006/relationships" r:id="rId13"/>
        </xdr:cNvPr>
        <xdr:cNvSpPr/>
      </xdr:nvSpPr>
      <xdr:spPr>
        <a:xfrm>
          <a:off x="2085976" y="1644650"/>
          <a:ext cx="552450" cy="190499"/>
        </a:xfrm>
        <a:prstGeom prst="roundRect">
          <a:avLst/>
        </a:prstGeom>
        <a:solidFill>
          <a:schemeClr val="tx1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BAH</a:t>
          </a:r>
        </a:p>
      </xdr:txBody>
    </xdr:sp>
    <xdr:clientData/>
  </xdr:twoCellAnchor>
  <xdr:twoCellAnchor>
    <xdr:from>
      <xdr:col>3</xdr:col>
      <xdr:colOff>1076326</xdr:colOff>
      <xdr:row>9</xdr:row>
      <xdr:rowOff>139700</xdr:rowOff>
    </xdr:from>
    <xdr:to>
      <xdr:col>4</xdr:col>
      <xdr:colOff>47626</xdr:colOff>
      <xdr:row>10</xdr:row>
      <xdr:rowOff>139699</xdr:rowOff>
    </xdr:to>
    <xdr:sp macro="" textlink="">
      <xdr:nvSpPr>
        <xdr:cNvPr id="20" name="19 Rectángulo redondeado">
          <a:hlinkClick xmlns:r="http://schemas.openxmlformats.org/officeDocument/2006/relationships" r:id="rId14"/>
        </xdr:cNvPr>
        <xdr:cNvSpPr/>
      </xdr:nvSpPr>
      <xdr:spPr>
        <a:xfrm>
          <a:off x="20859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CHI</a:t>
          </a:r>
        </a:p>
      </xdr:txBody>
    </xdr:sp>
    <xdr:clientData/>
  </xdr:twoCellAnchor>
  <xdr:twoCellAnchor>
    <xdr:from>
      <xdr:col>4</xdr:col>
      <xdr:colOff>76201</xdr:colOff>
      <xdr:row>8</xdr:row>
      <xdr:rowOff>120650</xdr:rowOff>
    </xdr:from>
    <xdr:to>
      <xdr:col>4</xdr:col>
      <xdr:colOff>628651</xdr:colOff>
      <xdr:row>9</xdr:row>
      <xdr:rowOff>120649</xdr:rowOff>
    </xdr:to>
    <xdr:sp macro="" textlink="">
      <xdr:nvSpPr>
        <xdr:cNvPr id="21" name="20 Rectángulo redondeado">
          <a:hlinkClick xmlns:r="http://schemas.openxmlformats.org/officeDocument/2006/relationships" r:id="rId15"/>
        </xdr:cNvPr>
        <xdr:cNvSpPr/>
      </xdr:nvSpPr>
      <xdr:spPr>
        <a:xfrm>
          <a:off x="266700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ESP</a:t>
          </a:r>
        </a:p>
      </xdr:txBody>
    </xdr:sp>
    <xdr:clientData/>
  </xdr:twoCellAnchor>
  <xdr:twoCellAnchor>
    <xdr:from>
      <xdr:col>4</xdr:col>
      <xdr:colOff>76201</xdr:colOff>
      <xdr:row>9</xdr:row>
      <xdr:rowOff>139700</xdr:rowOff>
    </xdr:from>
    <xdr:to>
      <xdr:col>4</xdr:col>
      <xdr:colOff>628651</xdr:colOff>
      <xdr:row>10</xdr:row>
      <xdr:rowOff>139699</xdr:rowOff>
    </xdr:to>
    <xdr:sp macro="" textlink="">
      <xdr:nvSpPr>
        <xdr:cNvPr id="22" name="21 Rectángulo redondeado">
          <a:hlinkClick xmlns:r="http://schemas.openxmlformats.org/officeDocument/2006/relationships" r:id="rId16"/>
        </xdr:cNvPr>
        <xdr:cNvSpPr/>
      </xdr:nvSpPr>
      <xdr:spPr>
        <a:xfrm>
          <a:off x="266700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MON</a:t>
          </a:r>
        </a:p>
      </xdr:txBody>
    </xdr:sp>
    <xdr:clientData/>
  </xdr:twoCellAnchor>
  <xdr:twoCellAnchor>
    <xdr:from>
      <xdr:col>4</xdr:col>
      <xdr:colOff>657226</xdr:colOff>
      <xdr:row>8</xdr:row>
      <xdr:rowOff>120650</xdr:rowOff>
    </xdr:from>
    <xdr:to>
      <xdr:col>5</xdr:col>
      <xdr:colOff>161926</xdr:colOff>
      <xdr:row>9</xdr:row>
      <xdr:rowOff>120649</xdr:rowOff>
    </xdr:to>
    <xdr:sp macro="" textlink="">
      <xdr:nvSpPr>
        <xdr:cNvPr id="23" name="22 Rectángulo redondeado">
          <a:hlinkClick xmlns:r="http://schemas.openxmlformats.org/officeDocument/2006/relationships" r:id="rId17"/>
        </xdr:cNvPr>
        <xdr:cNvSpPr/>
      </xdr:nvSpPr>
      <xdr:spPr>
        <a:xfrm>
          <a:off x="324802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CAN</a:t>
          </a:r>
        </a:p>
      </xdr:txBody>
    </xdr:sp>
    <xdr:clientData/>
  </xdr:twoCellAnchor>
  <xdr:twoCellAnchor>
    <xdr:from>
      <xdr:col>4</xdr:col>
      <xdr:colOff>657226</xdr:colOff>
      <xdr:row>9</xdr:row>
      <xdr:rowOff>139700</xdr:rowOff>
    </xdr:from>
    <xdr:to>
      <xdr:col>5</xdr:col>
      <xdr:colOff>161926</xdr:colOff>
      <xdr:row>10</xdr:row>
      <xdr:rowOff>139699</xdr:rowOff>
    </xdr:to>
    <xdr:sp macro="" textlink="">
      <xdr:nvSpPr>
        <xdr:cNvPr id="24" name="23 Rectángulo redondeado">
          <a:hlinkClick xmlns:r="http://schemas.openxmlformats.org/officeDocument/2006/relationships" r:id="rId18"/>
        </xdr:cNvPr>
        <xdr:cNvSpPr/>
      </xdr:nvSpPr>
      <xdr:spPr>
        <a:xfrm>
          <a:off x="324802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AUT</a:t>
          </a:r>
        </a:p>
      </xdr:txBody>
    </xdr:sp>
    <xdr:clientData/>
  </xdr:twoCellAnchor>
  <xdr:twoCellAnchor>
    <xdr:from>
      <xdr:col>5</xdr:col>
      <xdr:colOff>190501</xdr:colOff>
      <xdr:row>8</xdr:row>
      <xdr:rowOff>120650</xdr:rowOff>
    </xdr:from>
    <xdr:to>
      <xdr:col>7</xdr:col>
      <xdr:colOff>114301</xdr:colOff>
      <xdr:row>9</xdr:row>
      <xdr:rowOff>120649</xdr:rowOff>
    </xdr:to>
    <xdr:sp macro="" textlink="">
      <xdr:nvSpPr>
        <xdr:cNvPr id="25" name="24 Rectángulo redondeado">
          <a:hlinkClick xmlns:r="http://schemas.openxmlformats.org/officeDocument/2006/relationships" r:id="rId19"/>
        </xdr:cNvPr>
        <xdr:cNvSpPr/>
      </xdr:nvSpPr>
      <xdr:spPr>
        <a:xfrm>
          <a:off x="38290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GB</a:t>
          </a:r>
        </a:p>
      </xdr:txBody>
    </xdr:sp>
    <xdr:clientData/>
  </xdr:twoCellAnchor>
  <xdr:twoCellAnchor>
    <xdr:from>
      <xdr:col>5</xdr:col>
      <xdr:colOff>190501</xdr:colOff>
      <xdr:row>9</xdr:row>
      <xdr:rowOff>139700</xdr:rowOff>
    </xdr:from>
    <xdr:to>
      <xdr:col>7</xdr:col>
      <xdr:colOff>114301</xdr:colOff>
      <xdr:row>10</xdr:row>
      <xdr:rowOff>139699</xdr:rowOff>
    </xdr:to>
    <xdr:sp macro="" textlink="">
      <xdr:nvSpPr>
        <xdr:cNvPr id="26" name="25 Rectángulo redondeado">
          <a:hlinkClick xmlns:r="http://schemas.openxmlformats.org/officeDocument/2006/relationships" r:id="rId20"/>
        </xdr:cNvPr>
        <xdr:cNvSpPr/>
      </xdr:nvSpPr>
      <xdr:spPr>
        <a:xfrm>
          <a:off x="38290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ALE</a:t>
          </a:r>
        </a:p>
      </xdr:txBody>
    </xdr:sp>
    <xdr:clientData/>
  </xdr:twoCellAnchor>
  <xdr:twoCellAnchor>
    <xdr:from>
      <xdr:col>7</xdr:col>
      <xdr:colOff>146051</xdr:colOff>
      <xdr:row>8</xdr:row>
      <xdr:rowOff>120650</xdr:rowOff>
    </xdr:from>
    <xdr:to>
      <xdr:col>8</xdr:col>
      <xdr:colOff>517526</xdr:colOff>
      <xdr:row>9</xdr:row>
      <xdr:rowOff>120649</xdr:rowOff>
    </xdr:to>
    <xdr:sp macro="" textlink="">
      <xdr:nvSpPr>
        <xdr:cNvPr id="27" name="26 Rectángulo redondeado">
          <a:hlinkClick xmlns:r="http://schemas.openxmlformats.org/officeDocument/2006/relationships" r:id="rId21"/>
        </xdr:cNvPr>
        <xdr:cNvSpPr/>
      </xdr:nvSpPr>
      <xdr:spPr>
        <a:xfrm>
          <a:off x="4413251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HUN</a:t>
          </a:r>
        </a:p>
      </xdr:txBody>
    </xdr:sp>
    <xdr:clientData/>
  </xdr:twoCellAnchor>
  <xdr:twoCellAnchor>
    <xdr:from>
      <xdr:col>7</xdr:col>
      <xdr:colOff>146051</xdr:colOff>
      <xdr:row>9</xdr:row>
      <xdr:rowOff>139700</xdr:rowOff>
    </xdr:from>
    <xdr:to>
      <xdr:col>8</xdr:col>
      <xdr:colOff>517526</xdr:colOff>
      <xdr:row>10</xdr:row>
      <xdr:rowOff>139699</xdr:rowOff>
    </xdr:to>
    <xdr:sp macro="" textlink="">
      <xdr:nvSpPr>
        <xdr:cNvPr id="28" name="27 Rectángulo redondeado">
          <a:hlinkClick xmlns:r="http://schemas.openxmlformats.org/officeDocument/2006/relationships" r:id="rId22"/>
        </xdr:cNvPr>
        <xdr:cNvSpPr/>
      </xdr:nvSpPr>
      <xdr:spPr>
        <a:xfrm>
          <a:off x="4413251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BEL</a:t>
          </a:r>
        </a:p>
      </xdr:txBody>
    </xdr:sp>
    <xdr:clientData/>
  </xdr:twoCellAnchor>
  <xdr:twoCellAnchor>
    <xdr:from>
      <xdr:col>8</xdr:col>
      <xdr:colOff>546101</xdr:colOff>
      <xdr:row>8</xdr:row>
      <xdr:rowOff>120650</xdr:rowOff>
    </xdr:from>
    <xdr:to>
      <xdr:col>9</xdr:col>
      <xdr:colOff>317501</xdr:colOff>
      <xdr:row>9</xdr:row>
      <xdr:rowOff>120649</xdr:rowOff>
    </xdr:to>
    <xdr:sp macro="" textlink="">
      <xdr:nvSpPr>
        <xdr:cNvPr id="29" name="28 Rectángulo redondeado">
          <a:hlinkClick xmlns:r="http://schemas.openxmlformats.org/officeDocument/2006/relationships" r:id="rId23"/>
        </xdr:cNvPr>
        <xdr:cNvSpPr/>
      </xdr:nvSpPr>
      <xdr:spPr>
        <a:xfrm>
          <a:off x="49942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ITA</a:t>
          </a:r>
        </a:p>
      </xdr:txBody>
    </xdr:sp>
    <xdr:clientData/>
  </xdr:twoCellAnchor>
  <xdr:twoCellAnchor>
    <xdr:from>
      <xdr:col>8</xdr:col>
      <xdr:colOff>546101</xdr:colOff>
      <xdr:row>9</xdr:row>
      <xdr:rowOff>139700</xdr:rowOff>
    </xdr:from>
    <xdr:to>
      <xdr:col>9</xdr:col>
      <xdr:colOff>317501</xdr:colOff>
      <xdr:row>10</xdr:row>
      <xdr:rowOff>139699</xdr:rowOff>
    </xdr:to>
    <xdr:sp macro="" textlink="">
      <xdr:nvSpPr>
        <xdr:cNvPr id="30" name="29 Rectángulo redondeado">
          <a:hlinkClick xmlns:r="http://schemas.openxmlformats.org/officeDocument/2006/relationships" r:id="rId24"/>
        </xdr:cNvPr>
        <xdr:cNvSpPr/>
      </xdr:nvSpPr>
      <xdr:spPr>
        <a:xfrm>
          <a:off x="49942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SIN</a:t>
          </a:r>
        </a:p>
      </xdr:txBody>
    </xdr:sp>
    <xdr:clientData/>
  </xdr:twoCellAnchor>
  <xdr:twoCellAnchor>
    <xdr:from>
      <xdr:col>9</xdr:col>
      <xdr:colOff>358776</xdr:colOff>
      <xdr:row>8</xdr:row>
      <xdr:rowOff>123825</xdr:rowOff>
    </xdr:from>
    <xdr:to>
      <xdr:col>10</xdr:col>
      <xdr:colOff>130176</xdr:colOff>
      <xdr:row>9</xdr:row>
      <xdr:rowOff>123824</xdr:rowOff>
    </xdr:to>
    <xdr:sp macro="" textlink="">
      <xdr:nvSpPr>
        <xdr:cNvPr id="31" name="30 Rectángulo redondeado">
          <a:hlinkClick xmlns:r="http://schemas.openxmlformats.org/officeDocument/2006/relationships" r:id="rId25"/>
        </xdr:cNvPr>
        <xdr:cNvSpPr/>
      </xdr:nvSpPr>
      <xdr:spPr>
        <a:xfrm>
          <a:off x="5588001" y="164782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JAP</a:t>
          </a:r>
        </a:p>
      </xdr:txBody>
    </xdr:sp>
    <xdr:clientData/>
  </xdr:twoCellAnchor>
  <xdr:twoCellAnchor>
    <xdr:from>
      <xdr:col>9</xdr:col>
      <xdr:colOff>358776</xdr:colOff>
      <xdr:row>9</xdr:row>
      <xdr:rowOff>142875</xdr:rowOff>
    </xdr:from>
    <xdr:to>
      <xdr:col>10</xdr:col>
      <xdr:colOff>130176</xdr:colOff>
      <xdr:row>10</xdr:row>
      <xdr:rowOff>142874</xdr:rowOff>
    </xdr:to>
    <xdr:sp macro="" textlink="">
      <xdr:nvSpPr>
        <xdr:cNvPr id="32" name="31 Rectángulo redondeado">
          <a:hlinkClick xmlns:r="http://schemas.openxmlformats.org/officeDocument/2006/relationships" r:id="rId26"/>
        </xdr:cNvPr>
        <xdr:cNvSpPr/>
      </xdr:nvSpPr>
      <xdr:spPr>
        <a:xfrm>
          <a:off x="5588001" y="1857375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RUS</a:t>
          </a:r>
        </a:p>
      </xdr:txBody>
    </xdr:sp>
    <xdr:clientData/>
  </xdr:twoCellAnchor>
  <xdr:twoCellAnchor>
    <xdr:from>
      <xdr:col>10</xdr:col>
      <xdr:colOff>165101</xdr:colOff>
      <xdr:row>8</xdr:row>
      <xdr:rowOff>120650</xdr:rowOff>
    </xdr:from>
    <xdr:to>
      <xdr:col>11</xdr:col>
      <xdr:colOff>336551</xdr:colOff>
      <xdr:row>9</xdr:row>
      <xdr:rowOff>120649</xdr:rowOff>
    </xdr:to>
    <xdr:sp macro="" textlink="">
      <xdr:nvSpPr>
        <xdr:cNvPr id="33" name="32 Rectángulo redondeado">
          <a:hlinkClick xmlns:r="http://schemas.openxmlformats.org/officeDocument/2006/relationships" r:id="rId27"/>
        </xdr:cNvPr>
        <xdr:cNvSpPr/>
      </xdr:nvSpPr>
      <xdr:spPr>
        <a:xfrm>
          <a:off x="6175376" y="164465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USA</a:t>
          </a:r>
        </a:p>
      </xdr:txBody>
    </xdr:sp>
    <xdr:clientData/>
  </xdr:twoCellAnchor>
  <xdr:twoCellAnchor>
    <xdr:from>
      <xdr:col>10</xdr:col>
      <xdr:colOff>165101</xdr:colOff>
      <xdr:row>9</xdr:row>
      <xdr:rowOff>139700</xdr:rowOff>
    </xdr:from>
    <xdr:to>
      <xdr:col>11</xdr:col>
      <xdr:colOff>336551</xdr:colOff>
      <xdr:row>10</xdr:row>
      <xdr:rowOff>139699</xdr:rowOff>
    </xdr:to>
    <xdr:sp macro="" textlink="">
      <xdr:nvSpPr>
        <xdr:cNvPr id="34" name="33 Rectángulo redondeado">
          <a:hlinkClick xmlns:r="http://schemas.openxmlformats.org/officeDocument/2006/relationships" r:id="rId28"/>
        </xdr:cNvPr>
        <xdr:cNvSpPr/>
      </xdr:nvSpPr>
      <xdr:spPr>
        <a:xfrm>
          <a:off x="6175376" y="1854200"/>
          <a:ext cx="552450" cy="190499"/>
        </a:xfrm>
        <a:prstGeom prst="roundRect">
          <a:avLst/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ES" sz="1100" b="0"/>
            <a:t>BRA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6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8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Relationship Id="rId4" Type="http://schemas.openxmlformats.org/officeDocument/2006/relationships/ctrlProp" Target="../ctrlProps/ctrlProp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trlProp" Target="../ctrlProps/ctrlProp10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trlProp" Target="../ctrlProps/ctrlProp1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Relationship Id="rId4" Type="http://schemas.openxmlformats.org/officeDocument/2006/relationships/ctrlProp" Target="../ctrlProps/ctrlProp12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Relationship Id="rId4" Type="http://schemas.openxmlformats.org/officeDocument/2006/relationships/ctrlProp" Target="../ctrlProps/ctrlProp1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Relationship Id="rId4" Type="http://schemas.openxmlformats.org/officeDocument/2006/relationships/ctrlProp" Target="../ctrlProps/ctrlProp14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5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16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Relationship Id="rId4" Type="http://schemas.openxmlformats.org/officeDocument/2006/relationships/ctrlProp" Target="../ctrlProps/ctrlProp17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Relationship Id="rId4" Type="http://schemas.openxmlformats.org/officeDocument/2006/relationships/ctrlProp" Target="../ctrlProps/ctrlProp18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19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Relationship Id="rId4" Type="http://schemas.openxmlformats.org/officeDocument/2006/relationships/ctrlProp" Target="../ctrlProps/ctrlProp20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Relationship Id="rId4" Type="http://schemas.openxmlformats.org/officeDocument/2006/relationships/ctrlProp" Target="../ctrlProps/ctrlProp21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Relationship Id="rId4" Type="http://schemas.openxmlformats.org/officeDocument/2006/relationships/ctrlProp" Target="../ctrlProps/ctrlProp22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Relationship Id="rId4" Type="http://schemas.openxmlformats.org/officeDocument/2006/relationships/ctrlProp" Target="../ctrlProps/ctrlProp23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Relationship Id="rId4" Type="http://schemas.openxmlformats.org/officeDocument/2006/relationships/ctrlProp" Target="../ctrlProps/ctrlProp24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Relationship Id="rId4" Type="http://schemas.openxmlformats.org/officeDocument/2006/relationships/ctrlProp" Target="../ctrlProps/ctrlProp25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Relationship Id="rId4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1:M17"/>
  <sheetViews>
    <sheetView showGridLines="0" showRowColHeaders="0" tabSelected="1" workbookViewId="0">
      <selection activeCell="H11" sqref="H11"/>
    </sheetView>
  </sheetViews>
  <sheetFormatPr baseColWidth="10" defaultRowHeight="15" x14ac:dyDescent="0.25"/>
  <cols>
    <col min="1" max="1" width="5.7109375" style="1" customWidth="1"/>
    <col min="2" max="2" width="3.7109375" style="1" customWidth="1"/>
    <col min="3" max="3" width="18.7109375" style="1" customWidth="1"/>
    <col min="4" max="4" width="20.7109375" style="1" customWidth="1"/>
    <col min="5" max="5" width="2.7109375" style="1" customWidth="1"/>
    <col min="6" max="7" width="3.7109375" style="1" customWidth="1"/>
    <col min="8" max="8" width="23.7109375" style="1" customWidth="1"/>
    <col min="9" max="10" width="3.7109375" style="1" customWidth="1"/>
    <col min="11" max="11" width="23.7109375" style="1" customWidth="1"/>
    <col min="12" max="12" width="5.7109375" style="1" customWidth="1"/>
    <col min="13" max="13" width="2.7109375" style="1" customWidth="1"/>
    <col min="14" max="16384" width="11.42578125" style="1"/>
  </cols>
  <sheetData>
    <row r="11" spans="2:13" x14ac:dyDescent="0.25">
      <c r="B11" s="133" t="s">
        <v>4</v>
      </c>
      <c r="C11" s="134"/>
      <c r="D11" s="134"/>
      <c r="E11" s="135"/>
      <c r="G11" s="36" t="s">
        <v>3</v>
      </c>
      <c r="H11" s="45" t="s">
        <v>13</v>
      </c>
      <c r="J11" s="137" t="s">
        <v>5</v>
      </c>
      <c r="K11" s="138"/>
      <c r="L11" s="138"/>
      <c r="M11" s="138"/>
    </row>
    <row r="12" spans="2:13" x14ac:dyDescent="0.25">
      <c r="B12" s="37" t="s">
        <v>0</v>
      </c>
      <c r="C12" s="38" t="s">
        <v>7</v>
      </c>
      <c r="D12" s="131" t="s">
        <v>8</v>
      </c>
      <c r="E12" s="132"/>
      <c r="G12" s="31" t="s">
        <v>2</v>
      </c>
      <c r="H12" s="33" t="s">
        <v>1</v>
      </c>
      <c r="J12" s="31" t="s">
        <v>2</v>
      </c>
      <c r="K12" s="32" t="s">
        <v>1</v>
      </c>
      <c r="L12" s="136" t="s">
        <v>6</v>
      </c>
      <c r="M12" s="136"/>
    </row>
    <row r="13" spans="2:13" x14ac:dyDescent="0.25">
      <c r="B13" s="43">
        <v>1</v>
      </c>
      <c r="C13" s="116" t="str">
        <f>VLOOKUP($B13,Conf!$A$2:$C$20,2,0)</f>
        <v>14-16 Marzo</v>
      </c>
      <c r="D13" s="116" t="str">
        <f>VLOOKUP($B13,Conf!$A$2:$C$20,3,0)</f>
        <v>GP AUSTRALIA</v>
      </c>
      <c r="E13" s="34"/>
      <c r="G13" s="39">
        <v>1</v>
      </c>
      <c r="H13" s="116" t="str">
        <f ca="1">Conf!E117</f>
        <v/>
      </c>
      <c r="J13" s="44">
        <v>1</v>
      </c>
      <c r="K13" s="117" t="str">
        <f>VLOOKUP($J13,Conf!$G$4:$J$35,2,0)</f>
        <v>Sebastian VETTEL</v>
      </c>
      <c r="L13" s="118">
        <f>VLOOKUP($J13,Conf!$G$4:$J$35,4,0)</f>
        <v>0</v>
      </c>
      <c r="M13" s="40"/>
    </row>
    <row r="14" spans="2:13" x14ac:dyDescent="0.25">
      <c r="B14" s="39">
        <f>B13+1</f>
        <v>2</v>
      </c>
      <c r="C14" s="120" t="str">
        <f>VLOOKUP($B14,Conf!$A$2:$C$20,2,0)</f>
        <v>28-30 Marzo</v>
      </c>
      <c r="D14" s="120" t="str">
        <f>VLOOKUP($B14,Conf!$A$2:$C$20,3,0)</f>
        <v>GP MALAYSIA</v>
      </c>
      <c r="E14" s="34"/>
      <c r="G14" s="39">
        <v>2</v>
      </c>
      <c r="H14" s="120" t="str">
        <f ca="1">Conf!E118</f>
        <v/>
      </c>
      <c r="J14" s="39">
        <f>J13+1</f>
        <v>2</v>
      </c>
      <c r="K14" s="120" t="str">
        <f>VLOOKUP($J14,Conf!$G$4:$J$35,2,0)</f>
        <v>Daniel RICCIARDO</v>
      </c>
      <c r="L14" s="121">
        <f>VLOOKUP($J14,Conf!$G$4:$J$35,4,0)</f>
        <v>0</v>
      </c>
      <c r="M14" s="41"/>
    </row>
    <row r="15" spans="2:13" x14ac:dyDescent="0.25">
      <c r="B15" s="39">
        <f t="shared" ref="B15:B17" si="0">B14+1</f>
        <v>3</v>
      </c>
      <c r="C15" s="116" t="str">
        <f>VLOOKUP($B15,Conf!$A$2:$C$20,2,0)</f>
        <v>4-6 Abril</v>
      </c>
      <c r="D15" s="116" t="str">
        <f>VLOOKUP($B15,Conf!$A$2:$C$20,3,0)</f>
        <v>GP BAHRAIN</v>
      </c>
      <c r="E15" s="34"/>
      <c r="G15" s="39">
        <v>3</v>
      </c>
      <c r="H15" s="116" t="str">
        <f ca="1">Conf!E119</f>
        <v/>
      </c>
      <c r="J15" s="39">
        <f t="shared" ref="J15:J17" si="1">J14+1</f>
        <v>3</v>
      </c>
      <c r="K15" s="116" t="str">
        <f>VLOOKUP($J15,Conf!$G$4:$J$35,2,0)</f>
        <v>Max CHILTON</v>
      </c>
      <c r="L15" s="119">
        <f>VLOOKUP($J15,Conf!$G$4:$J$35,4,0)</f>
        <v>0</v>
      </c>
      <c r="M15" s="41"/>
    </row>
    <row r="16" spans="2:13" x14ac:dyDescent="0.25">
      <c r="B16" s="39">
        <f t="shared" si="0"/>
        <v>4</v>
      </c>
      <c r="C16" s="120" t="str">
        <f>VLOOKUP($B16,Conf!$A$2:$C$20,2,0)</f>
        <v>18-20 Abril</v>
      </c>
      <c r="D16" s="120" t="str">
        <f>VLOOKUP($B16,Conf!$A$2:$C$20,3,0)</f>
        <v>GP CHINA</v>
      </c>
      <c r="E16" s="34"/>
      <c r="G16" s="39">
        <v>4</v>
      </c>
      <c r="H16" s="120" t="str">
        <f ca="1">Conf!E120</f>
        <v/>
      </c>
      <c r="J16" s="39">
        <f t="shared" si="1"/>
        <v>4</v>
      </c>
      <c r="K16" s="120" t="str">
        <f>VLOOKUP($J16,Conf!$G$4:$J$35,2,0)</f>
        <v>Nico ROSBERG</v>
      </c>
      <c r="L16" s="121">
        <f>VLOOKUP($J16,Conf!$G$4:$J$35,4,0)</f>
        <v>0</v>
      </c>
      <c r="M16" s="41"/>
    </row>
    <row r="17" spans="2:13" x14ac:dyDescent="0.25">
      <c r="B17" s="39">
        <f t="shared" si="0"/>
        <v>5</v>
      </c>
      <c r="C17" s="116" t="str">
        <f>VLOOKUP($B17,Conf!$A$2:$C$20,2,0)</f>
        <v>9-11 Mayo</v>
      </c>
      <c r="D17" s="116" t="str">
        <f>VLOOKUP($B17,Conf!$A$2:$C$20,3,0)</f>
        <v>GP ESPAÑA</v>
      </c>
      <c r="E17" s="34"/>
      <c r="G17" s="39">
        <v>5</v>
      </c>
      <c r="H17" s="116" t="str">
        <f ca="1">Conf!E121</f>
        <v/>
      </c>
      <c r="J17" s="39">
        <f t="shared" si="1"/>
        <v>5</v>
      </c>
      <c r="K17" s="116" t="str">
        <f>VLOOKUP($J17,Conf!$G$4:$J$35,2,0)</f>
        <v>Kimi RAIKKONEN</v>
      </c>
      <c r="L17" s="119">
        <f>VLOOKUP($J17,Conf!$G$4:$J$35,4,0)</f>
        <v>0</v>
      </c>
      <c r="M17" s="42"/>
    </row>
  </sheetData>
  <sheetProtection password="E1BC" sheet="1" objects="1" scenarios="1" selectLockedCells="1"/>
  <mergeCells count="4">
    <mergeCell ref="D12:E12"/>
    <mergeCell ref="B11:E11"/>
    <mergeCell ref="L12:M12"/>
    <mergeCell ref="J11:M11"/>
  </mergeCells>
  <dataValidations count="1">
    <dataValidation type="list" allowBlank="1" showInputMessage="1" showErrorMessage="1" sqref="H11">
      <formula1>gpremios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croll Bar 1">
              <controlPr defaultSize="0" autoPict="0">
                <anchor moveWithCells="1">
                  <from>
                    <xdr:col>4</xdr:col>
                    <xdr:colOff>9525</xdr:colOff>
                    <xdr:row>12</xdr:row>
                    <xdr:rowOff>9525</xdr:rowOff>
                  </from>
                  <to>
                    <xdr:col>4</xdr:col>
                    <xdr:colOff>171450</xdr:colOff>
                    <xdr:row>16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croll Bar 2">
              <controlPr defaultSize="0" autoPict="0">
                <anchor moveWithCells="1">
                  <from>
                    <xdr:col>12</xdr:col>
                    <xdr:colOff>9525</xdr:colOff>
                    <xdr:row>12</xdr:row>
                    <xdr:rowOff>9525</xdr:rowOff>
                  </from>
                  <to>
                    <xdr:col>12</xdr:col>
                    <xdr:colOff>171450</xdr:colOff>
                    <xdr:row>16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1:G44"/>
  <sheetViews>
    <sheetView showGridLines="0" showRowColHeaders="0" workbookViewId="0">
      <selection activeCell="D13" sqref="D13"/>
    </sheetView>
  </sheetViews>
  <sheetFormatPr baseColWidth="10" defaultRowHeight="15" x14ac:dyDescent="0.25"/>
  <cols>
    <col min="1" max="1" width="5.7109375" style="1" customWidth="1"/>
    <col min="2" max="2" width="34.140625" style="1" customWidth="1"/>
    <col min="3" max="3" width="4.7109375" style="1" customWidth="1"/>
    <col min="4" max="4" width="23.7109375" style="1" customWidth="1"/>
    <col min="5" max="5" width="15.7109375" style="1" customWidth="1"/>
    <col min="6" max="6" width="5.7109375" style="1" customWidth="1"/>
    <col min="7" max="7" width="15.7109375" style="1" customWidth="1"/>
    <col min="8" max="16384" width="11.42578125" style="1"/>
  </cols>
  <sheetData>
    <row r="11" spans="3:7" ht="15" customHeight="1" x14ac:dyDescent="0.25">
      <c r="C11" s="140"/>
      <c r="D11" s="140" t="s">
        <v>1</v>
      </c>
      <c r="E11" s="139" t="s">
        <v>32</v>
      </c>
      <c r="G11" s="139" t="s">
        <v>32</v>
      </c>
    </row>
    <row r="12" spans="3:7" ht="15" customHeight="1" x14ac:dyDescent="0.25">
      <c r="C12" s="141"/>
      <c r="D12" s="141"/>
      <c r="E12" s="139"/>
      <c r="G12" s="139"/>
    </row>
    <row r="13" spans="3:7" x14ac:dyDescent="0.25">
      <c r="C13" s="123">
        <v>1</v>
      </c>
      <c r="D13" s="123" t="s">
        <v>44</v>
      </c>
      <c r="E13" s="123" t="s">
        <v>33</v>
      </c>
      <c r="G13" s="123" t="s">
        <v>33</v>
      </c>
    </row>
    <row r="14" spans="3:7" x14ac:dyDescent="0.25">
      <c r="C14" s="122">
        <v>3</v>
      </c>
      <c r="D14" s="122" t="s">
        <v>58</v>
      </c>
      <c r="E14" s="122" t="s">
        <v>33</v>
      </c>
      <c r="G14" s="122" t="s">
        <v>37</v>
      </c>
    </row>
    <row r="15" spans="3:7" x14ac:dyDescent="0.25">
      <c r="C15" s="123">
        <v>4</v>
      </c>
      <c r="D15" s="123" t="s">
        <v>59</v>
      </c>
      <c r="E15" s="123" t="s">
        <v>43</v>
      </c>
      <c r="G15" s="123" t="s">
        <v>34</v>
      </c>
    </row>
    <row r="16" spans="3:7" x14ac:dyDescent="0.25">
      <c r="C16" s="122">
        <v>6</v>
      </c>
      <c r="D16" s="122" t="s">
        <v>51</v>
      </c>
      <c r="E16" s="122" t="s">
        <v>37</v>
      </c>
      <c r="G16" s="122" t="s">
        <v>36</v>
      </c>
    </row>
    <row r="17" spans="3:7" x14ac:dyDescent="0.25">
      <c r="C17" s="123">
        <v>7</v>
      </c>
      <c r="D17" s="123" t="s">
        <v>49</v>
      </c>
      <c r="E17" s="123" t="s">
        <v>34</v>
      </c>
      <c r="G17" s="123" t="s">
        <v>35</v>
      </c>
    </row>
    <row r="18" spans="3:7" x14ac:dyDescent="0.25">
      <c r="C18" s="122">
        <v>8</v>
      </c>
      <c r="D18" s="122" t="s">
        <v>50</v>
      </c>
      <c r="E18" s="122" t="s">
        <v>36</v>
      </c>
      <c r="G18" s="122" t="s">
        <v>39</v>
      </c>
    </row>
    <row r="19" spans="3:7" x14ac:dyDescent="0.25">
      <c r="C19" s="123">
        <v>9</v>
      </c>
      <c r="D19" s="123" t="s">
        <v>183</v>
      </c>
      <c r="E19" s="123" t="s">
        <v>42</v>
      </c>
      <c r="G19" s="123" t="s">
        <v>38</v>
      </c>
    </row>
    <row r="20" spans="3:7" x14ac:dyDescent="0.25">
      <c r="C20" s="122">
        <v>10</v>
      </c>
      <c r="D20" s="122" t="s">
        <v>184</v>
      </c>
      <c r="E20" s="122" t="s">
        <v>42</v>
      </c>
      <c r="G20" s="122" t="s">
        <v>41</v>
      </c>
    </row>
    <row r="21" spans="3:7" x14ac:dyDescent="0.25">
      <c r="C21" s="123">
        <v>11</v>
      </c>
      <c r="D21" s="123" t="s">
        <v>48</v>
      </c>
      <c r="E21" s="123" t="s">
        <v>39</v>
      </c>
      <c r="G21" s="123" t="s">
        <v>40</v>
      </c>
    </row>
    <row r="22" spans="3:7" x14ac:dyDescent="0.25">
      <c r="C22" s="122">
        <v>13</v>
      </c>
      <c r="D22" s="122" t="s">
        <v>55</v>
      </c>
      <c r="E22" s="122" t="s">
        <v>36</v>
      </c>
      <c r="G22" s="122" t="s">
        <v>43</v>
      </c>
    </row>
    <row r="23" spans="3:7" x14ac:dyDescent="0.25">
      <c r="C23" s="123">
        <v>14</v>
      </c>
      <c r="D23" s="123" t="s">
        <v>45</v>
      </c>
      <c r="E23" s="123" t="s">
        <v>34</v>
      </c>
      <c r="G23" s="123" t="s">
        <v>42</v>
      </c>
    </row>
    <row r="24" spans="3:7" x14ac:dyDescent="0.25">
      <c r="C24" s="122">
        <v>17</v>
      </c>
      <c r="D24" s="122" t="s">
        <v>158</v>
      </c>
      <c r="E24" s="122" t="s">
        <v>43</v>
      </c>
      <c r="G24" s="122"/>
    </row>
    <row r="25" spans="3:7" x14ac:dyDescent="0.25">
      <c r="C25" s="123">
        <v>19</v>
      </c>
      <c r="D25" s="123" t="s">
        <v>46</v>
      </c>
      <c r="E25" s="123" t="s">
        <v>40</v>
      </c>
      <c r="G25" s="123"/>
    </row>
    <row r="26" spans="3:7" x14ac:dyDescent="0.25">
      <c r="C26" s="122">
        <v>20</v>
      </c>
      <c r="D26" s="122" t="s">
        <v>185</v>
      </c>
      <c r="E26" s="122" t="s">
        <v>35</v>
      </c>
    </row>
    <row r="27" spans="3:7" x14ac:dyDescent="0.25">
      <c r="C27" s="123">
        <v>21</v>
      </c>
      <c r="D27" s="123" t="s">
        <v>54</v>
      </c>
      <c r="E27" s="123" t="s">
        <v>38</v>
      </c>
    </row>
    <row r="28" spans="3:7" x14ac:dyDescent="0.25">
      <c r="C28" s="122">
        <v>22</v>
      </c>
      <c r="D28" s="122" t="s">
        <v>47</v>
      </c>
      <c r="E28" s="122" t="s">
        <v>35</v>
      </c>
    </row>
    <row r="29" spans="3:7" x14ac:dyDescent="0.25">
      <c r="C29" s="123">
        <v>25</v>
      </c>
      <c r="D29" s="123" t="s">
        <v>57</v>
      </c>
      <c r="E29" s="123" t="s">
        <v>41</v>
      </c>
    </row>
    <row r="30" spans="3:7" x14ac:dyDescent="0.25">
      <c r="C30" s="122">
        <v>26</v>
      </c>
      <c r="D30" s="122" t="s">
        <v>186</v>
      </c>
      <c r="E30" s="122" t="s">
        <v>41</v>
      </c>
    </row>
    <row r="31" spans="3:7" x14ac:dyDescent="0.25">
      <c r="C31" s="123">
        <v>27</v>
      </c>
      <c r="D31" s="123" t="s">
        <v>53</v>
      </c>
      <c r="E31" s="123" t="s">
        <v>39</v>
      </c>
    </row>
    <row r="32" spans="3:7" x14ac:dyDescent="0.25">
      <c r="C32" s="122">
        <v>44</v>
      </c>
      <c r="D32" s="122" t="s">
        <v>52</v>
      </c>
      <c r="E32" s="122" t="s">
        <v>37</v>
      </c>
    </row>
    <row r="33" spans="3:5" x14ac:dyDescent="0.25">
      <c r="C33" s="123">
        <v>77</v>
      </c>
      <c r="D33" s="123" t="s">
        <v>56</v>
      </c>
      <c r="E33" s="123" t="s">
        <v>40</v>
      </c>
    </row>
    <row r="34" spans="3:5" x14ac:dyDescent="0.25">
      <c r="C34" s="122">
        <v>99</v>
      </c>
      <c r="D34" s="122" t="s">
        <v>99</v>
      </c>
      <c r="E34" s="122" t="s">
        <v>38</v>
      </c>
    </row>
    <row r="35" spans="3:5" x14ac:dyDescent="0.25">
      <c r="C35" s="123"/>
      <c r="D35" s="123"/>
      <c r="E35" s="123"/>
    </row>
    <row r="36" spans="3:5" x14ac:dyDescent="0.25">
      <c r="C36" s="122"/>
      <c r="D36" s="122"/>
      <c r="E36" s="122"/>
    </row>
    <row r="37" spans="3:5" x14ac:dyDescent="0.25">
      <c r="C37" s="123"/>
      <c r="D37" s="123"/>
      <c r="E37" s="123"/>
    </row>
    <row r="38" spans="3:5" x14ac:dyDescent="0.25">
      <c r="C38" s="122"/>
      <c r="D38" s="122"/>
      <c r="E38" s="122"/>
    </row>
    <row r="39" spans="3:5" x14ac:dyDescent="0.25">
      <c r="C39" s="123"/>
      <c r="D39" s="123"/>
      <c r="E39" s="123"/>
    </row>
    <row r="40" spans="3:5" x14ac:dyDescent="0.25">
      <c r="C40" s="122"/>
      <c r="D40" s="122"/>
      <c r="E40" s="122"/>
    </row>
    <row r="41" spans="3:5" x14ac:dyDescent="0.25">
      <c r="C41" s="123"/>
      <c r="D41" s="123"/>
      <c r="E41" s="123"/>
    </row>
    <row r="42" spans="3:5" x14ac:dyDescent="0.25">
      <c r="C42" s="122"/>
      <c r="D42" s="122"/>
      <c r="E42" s="122"/>
    </row>
    <row r="43" spans="3:5" x14ac:dyDescent="0.25">
      <c r="C43" s="123"/>
      <c r="D43" s="123"/>
      <c r="E43" s="123"/>
    </row>
    <row r="44" spans="3:5" x14ac:dyDescent="0.25">
      <c r="C44" s="122"/>
      <c r="D44" s="122"/>
      <c r="E44" s="122"/>
    </row>
  </sheetData>
  <sheetProtection password="E1BC" sheet="1" objects="1" scenarios="1" selectLockedCells="1"/>
  <mergeCells count="4">
    <mergeCell ref="E11:E12"/>
    <mergeCell ref="G11:G12"/>
    <mergeCell ref="D11:D12"/>
    <mergeCell ref="C11:C12"/>
  </mergeCells>
  <dataValidations count="1">
    <dataValidation type="list" allowBlank="1" showInputMessage="1" showErrorMessage="1" sqref="E13:E44">
      <formula1>escuderias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1:L45"/>
  <sheetViews>
    <sheetView showGridLines="0" showRowColHeaders="0" workbookViewId="0"/>
  </sheetViews>
  <sheetFormatPr baseColWidth="10" defaultRowHeight="15" x14ac:dyDescent="0.25"/>
  <cols>
    <col min="1" max="1" width="5.7109375" style="1" customWidth="1"/>
    <col min="2" max="2" width="11.42578125" style="1" customWidth="1"/>
    <col min="3" max="3" width="5.7109375" style="1" customWidth="1"/>
    <col min="4" max="4" width="23.7109375" style="1" customWidth="1"/>
    <col min="5" max="5" width="15.7109375" style="1" customWidth="1"/>
    <col min="6" max="6" width="8.7109375" style="1" customWidth="1"/>
    <col min="7" max="7" width="7.7109375" style="1" customWidth="1"/>
    <col min="8" max="8" width="3.7109375" style="1" customWidth="1"/>
    <col min="9" max="9" width="5.7109375" style="1" customWidth="1"/>
    <col min="10" max="10" width="15.7109375" style="1" customWidth="1"/>
    <col min="11" max="11" width="8.7109375" style="1" customWidth="1"/>
    <col min="12" max="12" width="7.7109375" style="1" customWidth="1"/>
    <col min="13" max="16384" width="11.42578125" style="1"/>
  </cols>
  <sheetData>
    <row r="11" spans="3:12" x14ac:dyDescent="0.25">
      <c r="C11" s="142" t="s">
        <v>64</v>
      </c>
      <c r="D11" s="142"/>
      <c r="E11" s="142"/>
      <c r="F11" s="142"/>
      <c r="G11" s="142"/>
      <c r="I11" s="142" t="s">
        <v>65</v>
      </c>
      <c r="J11" s="142"/>
      <c r="K11" s="142"/>
      <c r="L11" s="142"/>
    </row>
    <row r="12" spans="3:12" x14ac:dyDescent="0.25">
      <c r="C12" s="142"/>
      <c r="D12" s="142"/>
      <c r="E12" s="142"/>
      <c r="F12" s="142"/>
      <c r="G12" s="142"/>
      <c r="I12" s="142"/>
      <c r="J12" s="142"/>
      <c r="K12" s="142"/>
      <c r="L12" s="142"/>
    </row>
    <row r="13" spans="3:12" x14ac:dyDescent="0.25">
      <c r="C13" s="46" t="s">
        <v>61</v>
      </c>
      <c r="D13" s="46" t="s">
        <v>1</v>
      </c>
      <c r="E13" s="46" t="s">
        <v>32</v>
      </c>
      <c r="F13" s="46" t="s">
        <v>62</v>
      </c>
      <c r="G13" s="46" t="s">
        <v>63</v>
      </c>
      <c r="I13" s="46" t="s">
        <v>61</v>
      </c>
      <c r="J13" s="46" t="s">
        <v>32</v>
      </c>
      <c r="K13" s="46" t="s">
        <v>62</v>
      </c>
      <c r="L13" s="46" t="s">
        <v>63</v>
      </c>
    </row>
    <row r="14" spans="3:12" ht="15.75" x14ac:dyDescent="0.25">
      <c r="C14" s="39">
        <v>1</v>
      </c>
      <c r="D14" s="116" t="str">
        <f>IFERROR(VLOOKUP($C14,Conf!$G$4:$J$35,2,0),"")</f>
        <v>Sebastian VETTEL</v>
      </c>
      <c r="E14" s="116" t="str">
        <f>IFERROR(VLOOKUP($C14,Conf!$G$4:$J$35,3,0),"")</f>
        <v>Red Bull</v>
      </c>
      <c r="F14" s="124">
        <f>IFERROR(VLOOKUP($C14,Conf!$G$4:$J$35,4,0),"")</f>
        <v>0</v>
      </c>
      <c r="G14" s="116"/>
      <c r="I14" s="39">
        <v>1</v>
      </c>
      <c r="J14" s="116" t="str">
        <f>IFERROR(VLOOKUP($I14,Conf!$G$40:$J$52,2,0),"")</f>
        <v>Red Bull</v>
      </c>
      <c r="K14" s="124">
        <f>IFERROR(VLOOKUP($I14,Conf!$G$40:$J$52,4,0),"")</f>
        <v>0</v>
      </c>
      <c r="L14" s="116"/>
    </row>
    <row r="15" spans="3:12" ht="15.75" x14ac:dyDescent="0.25">
      <c r="C15" s="39">
        <v>2</v>
      </c>
      <c r="D15" s="34" t="str">
        <f>IFERROR(VLOOKUP($C15,Conf!$G$4:$J$35,2,0),"")</f>
        <v>Daniel RICCIARDO</v>
      </c>
      <c r="E15" s="34" t="str">
        <f>IFERROR(VLOOKUP($C15,Conf!$G$4:$J$35,3,0),"")</f>
        <v>Red Bull</v>
      </c>
      <c r="F15" s="47">
        <f>IFERROR(VLOOKUP($C15,Conf!$G$4:$J$35,4,0),"")</f>
        <v>0</v>
      </c>
      <c r="G15" s="34">
        <f>IFERROR(F15-$F$14,"")</f>
        <v>0</v>
      </c>
      <c r="I15" s="39">
        <v>2</v>
      </c>
      <c r="J15" s="34" t="str">
        <f>IFERROR(VLOOKUP($I15,Conf!$G$40:$J$52,2,0),"")</f>
        <v>Mercedes</v>
      </c>
      <c r="K15" s="47">
        <f>IFERROR(VLOOKUP($I15,Conf!$G$40:$J$52,4,0),"")</f>
        <v>0</v>
      </c>
      <c r="L15" s="34">
        <f>IFERROR(K15-$K$14,"")</f>
        <v>0</v>
      </c>
    </row>
    <row r="16" spans="3:12" ht="15.75" x14ac:dyDescent="0.25">
      <c r="C16" s="39">
        <v>3</v>
      </c>
      <c r="D16" s="116" t="str">
        <f>IFERROR(VLOOKUP($C16,Conf!$G$4:$J$35,2,0),"")</f>
        <v>Max CHILTON</v>
      </c>
      <c r="E16" s="116" t="str">
        <f>IFERROR(VLOOKUP($C16,Conf!$G$4:$J$35,3,0),"")</f>
        <v>Marussia</v>
      </c>
      <c r="F16" s="124">
        <f>IFERROR(VLOOKUP($C16,Conf!$G$4:$J$35,4,0),"")</f>
        <v>0</v>
      </c>
      <c r="G16" s="116">
        <f t="shared" ref="G16:G45" si="0">IFERROR(F16-$F$14,"")</f>
        <v>0</v>
      </c>
      <c r="I16" s="39">
        <v>3</v>
      </c>
      <c r="J16" s="116" t="str">
        <f>IFERROR(VLOOKUP($I16,Conf!$G$40:$J$52,2,0),"")</f>
        <v>Ferrari</v>
      </c>
      <c r="K16" s="124">
        <f>IFERROR(VLOOKUP($I16,Conf!$G$40:$J$52,4,0),"")</f>
        <v>0</v>
      </c>
      <c r="L16" s="116">
        <f t="shared" ref="L16:L26" si="1">IFERROR(K16-$K$14,"")</f>
        <v>0</v>
      </c>
    </row>
    <row r="17" spans="3:12" ht="15.75" x14ac:dyDescent="0.25">
      <c r="C17" s="39">
        <v>4</v>
      </c>
      <c r="D17" s="34" t="str">
        <f>IFERROR(VLOOKUP($C17,Conf!$G$4:$J$35,2,0),"")</f>
        <v>Nico ROSBERG</v>
      </c>
      <c r="E17" s="34" t="str">
        <f>IFERROR(VLOOKUP($C17,Conf!$G$4:$J$35,3,0),"")</f>
        <v>Mercedes</v>
      </c>
      <c r="F17" s="47">
        <f>IFERROR(VLOOKUP($C17,Conf!$G$4:$J$35,4,0),"")</f>
        <v>0</v>
      </c>
      <c r="G17" s="34">
        <f t="shared" si="0"/>
        <v>0</v>
      </c>
      <c r="I17" s="39">
        <v>4</v>
      </c>
      <c r="J17" s="34" t="str">
        <f>IFERROR(VLOOKUP($I17,Conf!$G$40:$J$52,2,0),"")</f>
        <v>Lotus</v>
      </c>
      <c r="K17" s="47">
        <f>IFERROR(VLOOKUP($I17,Conf!$G$40:$J$52,4,0),"")</f>
        <v>0</v>
      </c>
      <c r="L17" s="34">
        <f t="shared" si="1"/>
        <v>0</v>
      </c>
    </row>
    <row r="18" spans="3:12" ht="15.75" x14ac:dyDescent="0.25">
      <c r="C18" s="39">
        <v>5</v>
      </c>
      <c r="D18" s="116" t="str">
        <f>IFERROR(VLOOKUP($C18,Conf!$G$4:$J$35,2,0),"")</f>
        <v>Kimi RAIKKONEN</v>
      </c>
      <c r="E18" s="116" t="str">
        <f>IFERROR(VLOOKUP($C18,Conf!$G$4:$J$35,3,0),"")</f>
        <v>Ferrari</v>
      </c>
      <c r="F18" s="124">
        <f>IFERROR(VLOOKUP($C18,Conf!$G$4:$J$35,4,0),"")</f>
        <v>0</v>
      </c>
      <c r="G18" s="116">
        <f t="shared" si="0"/>
        <v>0</v>
      </c>
      <c r="I18" s="39">
        <v>5</v>
      </c>
      <c r="J18" s="116" t="str">
        <f>IFERROR(VLOOKUP($I18,Conf!$G$40:$J$52,2,0),"")</f>
        <v>McLaren</v>
      </c>
      <c r="K18" s="124">
        <f>IFERROR(VLOOKUP($I18,Conf!$G$40:$J$52,4,0),"")</f>
        <v>0</v>
      </c>
      <c r="L18" s="116">
        <f t="shared" si="1"/>
        <v>0</v>
      </c>
    </row>
    <row r="19" spans="3:12" ht="15.75" x14ac:dyDescent="0.25">
      <c r="C19" s="39">
        <v>6</v>
      </c>
      <c r="D19" s="34" t="str">
        <f>IFERROR(VLOOKUP($C19,Conf!$G$4:$J$35,2,0),"")</f>
        <v>Romain GROSJEAN</v>
      </c>
      <c r="E19" s="34" t="str">
        <f>IFERROR(VLOOKUP($C19,Conf!$G$4:$J$35,3,0),"")</f>
        <v>Lotus</v>
      </c>
      <c r="F19" s="47">
        <f>IFERROR(VLOOKUP($C19,Conf!$G$4:$J$35,4,0),"")</f>
        <v>0</v>
      </c>
      <c r="G19" s="34">
        <f t="shared" si="0"/>
        <v>0</v>
      </c>
      <c r="I19" s="39">
        <v>6</v>
      </c>
      <c r="J19" s="34" t="str">
        <f>IFERROR(VLOOKUP($I19,Conf!$G$40:$J$52,2,0),"")</f>
        <v>Force India</v>
      </c>
      <c r="K19" s="47">
        <f>IFERROR(VLOOKUP($I19,Conf!$G$40:$J$52,4,0),"")</f>
        <v>0</v>
      </c>
      <c r="L19" s="34">
        <f t="shared" si="1"/>
        <v>0</v>
      </c>
    </row>
    <row r="20" spans="3:12" ht="15.75" x14ac:dyDescent="0.25">
      <c r="C20" s="39">
        <v>7</v>
      </c>
      <c r="D20" s="116" t="str">
        <f>IFERROR(VLOOKUP($C20,Conf!$G$4:$J$35,2,0),"")</f>
        <v>Marcus ERICSSON</v>
      </c>
      <c r="E20" s="116" t="str">
        <f>IFERROR(VLOOKUP($C20,Conf!$G$4:$J$35,3,0),"")</f>
        <v>Caterham</v>
      </c>
      <c r="F20" s="124">
        <f>IFERROR(VLOOKUP($C20,Conf!$G$4:$J$35,4,0),"")</f>
        <v>0</v>
      </c>
      <c r="G20" s="116">
        <f t="shared" si="0"/>
        <v>0</v>
      </c>
      <c r="I20" s="39">
        <v>7</v>
      </c>
      <c r="J20" s="116" t="str">
        <f>IFERROR(VLOOKUP($I20,Conf!$G$40:$J$52,2,0),"")</f>
        <v>Sauber</v>
      </c>
      <c r="K20" s="124">
        <f>IFERROR(VLOOKUP($I20,Conf!$G$40:$J$52,4,0),"")</f>
        <v>0</v>
      </c>
      <c r="L20" s="116">
        <f t="shared" si="1"/>
        <v>0</v>
      </c>
    </row>
    <row r="21" spans="3:12" ht="15.75" x14ac:dyDescent="0.25">
      <c r="C21" s="39">
        <v>8</v>
      </c>
      <c r="D21" s="34" t="str">
        <f>IFERROR(VLOOKUP($C21,Conf!$G$4:$J$35,2,0),"")</f>
        <v>Kamui KOBAYASHI</v>
      </c>
      <c r="E21" s="34" t="str">
        <f>IFERROR(VLOOKUP($C21,Conf!$G$4:$J$35,3,0),"")</f>
        <v>Caterham</v>
      </c>
      <c r="F21" s="47">
        <f>IFERROR(VLOOKUP($C21,Conf!$G$4:$J$35,4,0),"")</f>
        <v>0</v>
      </c>
      <c r="G21" s="34">
        <f t="shared" si="0"/>
        <v>0</v>
      </c>
      <c r="I21" s="39">
        <v>8</v>
      </c>
      <c r="J21" s="34" t="str">
        <f>IFERROR(VLOOKUP($I21,Conf!$G$40:$J$52,2,0),"")</f>
        <v>Toro Rosso</v>
      </c>
      <c r="K21" s="47">
        <f>IFERROR(VLOOKUP($I21,Conf!$G$40:$J$52,4,0),"")</f>
        <v>0</v>
      </c>
      <c r="L21" s="34">
        <f t="shared" si="1"/>
        <v>0</v>
      </c>
    </row>
    <row r="22" spans="3:12" ht="15.75" x14ac:dyDescent="0.25">
      <c r="C22" s="39">
        <v>9</v>
      </c>
      <c r="D22" s="116" t="str">
        <f>IFERROR(VLOOKUP($C22,Conf!$G$4:$J$35,2,0),"")</f>
        <v>Sergio PEREZ</v>
      </c>
      <c r="E22" s="116" t="str">
        <f>IFERROR(VLOOKUP($C22,Conf!$G$4:$J$35,3,0),"")</f>
        <v>Force India</v>
      </c>
      <c r="F22" s="124">
        <f>IFERROR(VLOOKUP($C22,Conf!$G$4:$J$35,4,0),"")</f>
        <v>0</v>
      </c>
      <c r="G22" s="116">
        <f t="shared" si="0"/>
        <v>0</v>
      </c>
      <c r="I22" s="39">
        <v>9</v>
      </c>
      <c r="J22" s="116" t="str">
        <f>IFERROR(VLOOKUP($I22,Conf!$G$40:$J$52,2,0),"")</f>
        <v>Williams</v>
      </c>
      <c r="K22" s="124">
        <f>IFERROR(VLOOKUP($I22,Conf!$G$40:$J$52,4,0),"")</f>
        <v>0</v>
      </c>
      <c r="L22" s="116">
        <f t="shared" si="1"/>
        <v>0</v>
      </c>
    </row>
    <row r="23" spans="3:12" ht="15.75" x14ac:dyDescent="0.25">
      <c r="C23" s="39">
        <v>10</v>
      </c>
      <c r="D23" s="34" t="str">
        <f>IFERROR(VLOOKUP($C23,Conf!$G$4:$J$35,2,0),"")</f>
        <v>Pastor MALDONADO</v>
      </c>
      <c r="E23" s="34" t="str">
        <f>IFERROR(VLOOKUP($C23,Conf!$G$4:$J$35,3,0),"")</f>
        <v>Lotus</v>
      </c>
      <c r="F23" s="47">
        <f>IFERROR(VLOOKUP($C23,Conf!$G$4:$J$35,4,0),"")</f>
        <v>0</v>
      </c>
      <c r="G23" s="34">
        <f t="shared" si="0"/>
        <v>0</v>
      </c>
      <c r="I23" s="39">
        <v>10</v>
      </c>
      <c r="J23" s="34" t="str">
        <f>IFERROR(VLOOKUP($I23,Conf!$G$40:$J$52,2,0),"")</f>
        <v>Marussia</v>
      </c>
      <c r="K23" s="47">
        <f>IFERROR(VLOOKUP($I23,Conf!$G$40:$J$52,4,0),"")</f>
        <v>0</v>
      </c>
      <c r="L23" s="34">
        <f t="shared" si="1"/>
        <v>0</v>
      </c>
    </row>
    <row r="24" spans="3:12" ht="15.75" x14ac:dyDescent="0.25">
      <c r="C24" s="39">
        <v>11</v>
      </c>
      <c r="D24" s="116" t="str">
        <f>IFERROR(VLOOKUP($C24,Conf!$G$4:$J$35,2,0),"")</f>
        <v>Fernando ALONSO</v>
      </c>
      <c r="E24" s="116" t="str">
        <f>IFERROR(VLOOKUP($C24,Conf!$G$4:$J$35,3,0),"")</f>
        <v>Ferrari</v>
      </c>
      <c r="F24" s="124">
        <f>IFERROR(VLOOKUP($C24,Conf!$G$4:$J$35,4,0),"")</f>
        <v>0</v>
      </c>
      <c r="G24" s="116">
        <f t="shared" si="0"/>
        <v>0</v>
      </c>
      <c r="I24" s="39">
        <v>11</v>
      </c>
      <c r="J24" s="116" t="str">
        <f>IFERROR(VLOOKUP($I24,Conf!$G$40:$J$52,2,0),"")</f>
        <v>Caterham</v>
      </c>
      <c r="K24" s="124">
        <f>IFERROR(VLOOKUP($I24,Conf!$G$40:$J$52,4,0),"")</f>
        <v>0</v>
      </c>
      <c r="L24" s="116">
        <f t="shared" si="1"/>
        <v>0</v>
      </c>
    </row>
    <row r="25" spans="3:12" ht="15.75" x14ac:dyDescent="0.25">
      <c r="C25" s="39">
        <v>12</v>
      </c>
      <c r="D25" s="34" t="str">
        <f>IFERROR(VLOOKUP($C25,Conf!$G$4:$J$35,2,0),"")</f>
        <v>Jules BIANCHI</v>
      </c>
      <c r="E25" s="34" t="str">
        <f>IFERROR(VLOOKUP($C25,Conf!$G$4:$J$35,3,0),"")</f>
        <v>Marussia</v>
      </c>
      <c r="F25" s="47">
        <f>IFERROR(VLOOKUP($C25,Conf!$G$4:$J$35,4,0),"")</f>
        <v>0</v>
      </c>
      <c r="G25" s="34">
        <f t="shared" si="0"/>
        <v>0</v>
      </c>
      <c r="I25" s="39"/>
      <c r="J25" s="34" t="str">
        <f>IFERROR(VLOOKUP($I25,Conf!$G$40:$J$52,2,0),"")</f>
        <v/>
      </c>
      <c r="K25" s="47" t="str">
        <f>IFERROR(VLOOKUP($I25,Conf!$G$40:$J$52,4,0),"")</f>
        <v/>
      </c>
      <c r="L25" s="34" t="str">
        <f t="shared" si="1"/>
        <v/>
      </c>
    </row>
    <row r="26" spans="3:12" ht="15.75" x14ac:dyDescent="0.25">
      <c r="C26" s="39">
        <v>13</v>
      </c>
      <c r="D26" s="116" t="str">
        <f>IFERROR(VLOOKUP($C26,Conf!$G$4:$J$35,2,0),"")</f>
        <v>Felipe MASSA</v>
      </c>
      <c r="E26" s="116" t="str">
        <f>IFERROR(VLOOKUP($C26,Conf!$G$4:$J$35,3,0),"")</f>
        <v>Williams</v>
      </c>
      <c r="F26" s="124">
        <f>IFERROR(VLOOKUP($C26,Conf!$G$4:$J$35,4,0),"")</f>
        <v>0</v>
      </c>
      <c r="G26" s="116">
        <f t="shared" si="0"/>
        <v>0</v>
      </c>
      <c r="I26" s="39"/>
      <c r="J26" s="116" t="str">
        <f>IFERROR(VLOOKUP($I26,Conf!$G$40:$J$52,2,0),"")</f>
        <v/>
      </c>
      <c r="K26" s="124" t="str">
        <f>IFERROR(VLOOKUP($I26,Conf!$G$40:$J$52,4,0),"")</f>
        <v/>
      </c>
      <c r="L26" s="116" t="str">
        <f t="shared" si="1"/>
        <v/>
      </c>
    </row>
    <row r="27" spans="3:12" ht="15.75" x14ac:dyDescent="0.25">
      <c r="C27" s="39">
        <v>14</v>
      </c>
      <c r="D27" s="34" t="str">
        <f>IFERROR(VLOOKUP($C27,Conf!$G$4:$J$35,2,0),"")</f>
        <v>Kevin MAGNUSSEN</v>
      </c>
      <c r="E27" s="34" t="str">
        <f>IFERROR(VLOOKUP($C27,Conf!$G$4:$J$35,3,0),"")</f>
        <v>McLaren</v>
      </c>
      <c r="F27" s="47">
        <f>IFERROR(VLOOKUP($C27,Conf!$G$4:$J$35,4,0),"")</f>
        <v>0</v>
      </c>
      <c r="G27" s="34">
        <f t="shared" si="0"/>
        <v>0</v>
      </c>
    </row>
    <row r="28" spans="3:12" ht="15.75" x14ac:dyDescent="0.25">
      <c r="C28" s="39">
        <v>15</v>
      </c>
      <c r="D28" s="116" t="str">
        <f>IFERROR(VLOOKUP($C28,Conf!$G$4:$J$35,2,0),"")</f>
        <v>Esteban GUTIERREZ</v>
      </c>
      <c r="E28" s="116" t="str">
        <f>IFERROR(VLOOKUP($C28,Conf!$G$4:$J$35,3,0),"")</f>
        <v>Sauber</v>
      </c>
      <c r="F28" s="124">
        <f>IFERROR(VLOOKUP($C28,Conf!$G$4:$J$35,4,0),"")</f>
        <v>0</v>
      </c>
      <c r="G28" s="116">
        <f t="shared" si="0"/>
        <v>0</v>
      </c>
    </row>
    <row r="29" spans="3:12" ht="15.75" x14ac:dyDescent="0.25">
      <c r="C29" s="39">
        <v>16</v>
      </c>
      <c r="D29" s="34" t="str">
        <f>IFERROR(VLOOKUP($C29,Conf!$G$4:$J$35,2,0),"")</f>
        <v>Jenson BUTTON</v>
      </c>
      <c r="E29" s="34" t="str">
        <f>IFERROR(VLOOKUP($C29,Conf!$G$4:$J$35,3,0),"")</f>
        <v>McLaren</v>
      </c>
      <c r="F29" s="47">
        <f>IFERROR(VLOOKUP($C29,Conf!$G$4:$J$35,4,0),"")</f>
        <v>0</v>
      </c>
      <c r="G29" s="34">
        <f t="shared" si="0"/>
        <v>0</v>
      </c>
    </row>
    <row r="30" spans="3:12" ht="15.75" x14ac:dyDescent="0.25">
      <c r="C30" s="39">
        <v>17</v>
      </c>
      <c r="D30" s="116" t="str">
        <f>IFERROR(VLOOKUP($C30,Conf!$G$4:$J$35,2,0),"")</f>
        <v>Jean-Eric VERGNE</v>
      </c>
      <c r="E30" s="116" t="str">
        <f>IFERROR(VLOOKUP($C30,Conf!$G$4:$J$35,3,0),"")</f>
        <v>Toro Rosso</v>
      </c>
      <c r="F30" s="124">
        <f>IFERROR(VLOOKUP($C30,Conf!$G$4:$J$35,4,0),"")</f>
        <v>0</v>
      </c>
      <c r="G30" s="116">
        <f t="shared" si="0"/>
        <v>0</v>
      </c>
    </row>
    <row r="31" spans="3:12" ht="15.75" x14ac:dyDescent="0.25">
      <c r="C31" s="39">
        <v>18</v>
      </c>
      <c r="D31" s="34" t="str">
        <f>IFERROR(VLOOKUP($C31,Conf!$G$4:$J$35,2,0),"")</f>
        <v>Daniil KVYAT</v>
      </c>
      <c r="E31" s="34" t="str">
        <f>IFERROR(VLOOKUP($C31,Conf!$G$4:$J$35,3,0),"")</f>
        <v>Toro Rosso</v>
      </c>
      <c r="F31" s="47">
        <f>IFERROR(VLOOKUP($C31,Conf!$G$4:$J$35,4,0),"")</f>
        <v>0</v>
      </c>
      <c r="G31" s="34">
        <f t="shared" si="0"/>
        <v>0</v>
      </c>
    </row>
    <row r="32" spans="3:12" ht="15.75" x14ac:dyDescent="0.25">
      <c r="C32" s="39">
        <v>19</v>
      </c>
      <c r="D32" s="116" t="str">
        <f>IFERROR(VLOOKUP($C32,Conf!$G$4:$J$35,2,0),"")</f>
        <v>Nico HULKENBERG</v>
      </c>
      <c r="E32" s="116" t="str">
        <f>IFERROR(VLOOKUP($C32,Conf!$G$4:$J$35,3,0),"")</f>
        <v>Force India</v>
      </c>
      <c r="F32" s="124">
        <f>IFERROR(VLOOKUP($C32,Conf!$G$4:$J$35,4,0),"")</f>
        <v>0</v>
      </c>
      <c r="G32" s="116">
        <f t="shared" si="0"/>
        <v>0</v>
      </c>
    </row>
    <row r="33" spans="3:7" ht="15.75" x14ac:dyDescent="0.25">
      <c r="C33" s="39">
        <v>20</v>
      </c>
      <c r="D33" s="34" t="str">
        <f>IFERROR(VLOOKUP($C33,Conf!$G$4:$J$35,2,0),"")</f>
        <v>Lewis HAMILTON</v>
      </c>
      <c r="E33" s="34" t="str">
        <f>IFERROR(VLOOKUP($C33,Conf!$G$4:$J$35,3,0),"")</f>
        <v>Mercedes</v>
      </c>
      <c r="F33" s="47">
        <f>IFERROR(VLOOKUP($C33,Conf!$G$4:$J$35,4,0),"")</f>
        <v>0</v>
      </c>
      <c r="G33" s="34">
        <f t="shared" si="0"/>
        <v>0</v>
      </c>
    </row>
    <row r="34" spans="3:7" ht="15.75" x14ac:dyDescent="0.25">
      <c r="C34" s="39">
        <v>21</v>
      </c>
      <c r="D34" s="116" t="str">
        <f>IFERROR(VLOOKUP($C34,Conf!$G$4:$J$35,2,0),"")</f>
        <v>Valtteri BOTTAS</v>
      </c>
      <c r="E34" s="116" t="str">
        <f>IFERROR(VLOOKUP($C34,Conf!$G$4:$J$35,3,0),"")</f>
        <v>Williams</v>
      </c>
      <c r="F34" s="124">
        <f>IFERROR(VLOOKUP($C34,Conf!$G$4:$J$35,4,0),"")</f>
        <v>0</v>
      </c>
      <c r="G34" s="116">
        <f t="shared" si="0"/>
        <v>0</v>
      </c>
    </row>
    <row r="35" spans="3:7" ht="15.75" x14ac:dyDescent="0.25">
      <c r="C35" s="39">
        <v>22</v>
      </c>
      <c r="D35" s="34" t="str">
        <f>IFERROR(VLOOKUP($C35,Conf!$G$4:$J$35,2,0),"")</f>
        <v>Adrian SUTIL</v>
      </c>
      <c r="E35" s="34" t="str">
        <f>IFERROR(VLOOKUP($C35,Conf!$G$4:$J$35,3,0),"")</f>
        <v>Sauber</v>
      </c>
      <c r="F35" s="47">
        <f>IFERROR(VLOOKUP($C35,Conf!$G$4:$J$35,4,0),"")</f>
        <v>0</v>
      </c>
      <c r="G35" s="34">
        <f t="shared" si="0"/>
        <v>0</v>
      </c>
    </row>
    <row r="36" spans="3:7" ht="15.75" x14ac:dyDescent="0.25">
      <c r="C36" s="39" t="str">
        <f>Conf!G26</f>
        <v/>
      </c>
      <c r="D36" s="116" t="str">
        <f>IFERROR(VLOOKUP($C36,Conf!$G$4:$J$35,2,0),"")</f>
        <v/>
      </c>
      <c r="E36" s="116" t="str">
        <f>IFERROR(VLOOKUP($C36,Conf!$G$4:$J$35,3,0),"")</f>
        <v/>
      </c>
      <c r="F36" s="124" t="str">
        <f>IFERROR(VLOOKUP($C36,Conf!$G$4:$J$35,4,0),"")</f>
        <v/>
      </c>
      <c r="G36" s="116" t="str">
        <f t="shared" si="0"/>
        <v/>
      </c>
    </row>
    <row r="37" spans="3:7" ht="15.75" x14ac:dyDescent="0.25">
      <c r="C37" s="39" t="str">
        <f>Conf!G27</f>
        <v/>
      </c>
      <c r="D37" s="34" t="str">
        <f>IFERROR(VLOOKUP($C37,Conf!$G$4:$J$35,2,0),"")</f>
        <v/>
      </c>
      <c r="E37" s="34" t="str">
        <f>IFERROR(VLOOKUP($C37,Conf!$G$4:$J$35,3,0),"")</f>
        <v/>
      </c>
      <c r="F37" s="47" t="str">
        <f>IFERROR(VLOOKUP($C37,Conf!$G$4:$J$35,4,0),"")</f>
        <v/>
      </c>
      <c r="G37" s="34" t="str">
        <f t="shared" si="0"/>
        <v/>
      </c>
    </row>
    <row r="38" spans="3:7" ht="15.75" x14ac:dyDescent="0.25">
      <c r="C38" s="39" t="str">
        <f>Conf!G28</f>
        <v/>
      </c>
      <c r="D38" s="116" t="str">
        <f>IFERROR(VLOOKUP($C38,Conf!$G$4:$J$35,2,0),"")</f>
        <v/>
      </c>
      <c r="E38" s="116" t="str">
        <f>IFERROR(VLOOKUP($C38,Conf!$G$4:$J$35,3,0),"")</f>
        <v/>
      </c>
      <c r="F38" s="124" t="str">
        <f>IFERROR(VLOOKUP($C38,Conf!$G$4:$J$35,4,0),"")</f>
        <v/>
      </c>
      <c r="G38" s="116" t="str">
        <f t="shared" si="0"/>
        <v/>
      </c>
    </row>
    <row r="39" spans="3:7" ht="15.75" x14ac:dyDescent="0.25">
      <c r="C39" s="39" t="str">
        <f>Conf!G29</f>
        <v/>
      </c>
      <c r="D39" s="34" t="str">
        <f>IFERROR(VLOOKUP($C39,Conf!$G$4:$J$35,2,0),"")</f>
        <v/>
      </c>
      <c r="E39" s="34" t="str">
        <f>IFERROR(VLOOKUP($C39,Conf!$G$4:$J$35,3,0),"")</f>
        <v/>
      </c>
      <c r="F39" s="47" t="str">
        <f>IFERROR(VLOOKUP($C39,Conf!$G$4:$J$35,4,0),"")</f>
        <v/>
      </c>
      <c r="G39" s="34" t="str">
        <f t="shared" si="0"/>
        <v/>
      </c>
    </row>
    <row r="40" spans="3:7" ht="15.75" x14ac:dyDescent="0.25">
      <c r="C40" s="39" t="str">
        <f>Conf!G30</f>
        <v/>
      </c>
      <c r="D40" s="116" t="str">
        <f>IFERROR(VLOOKUP($C40,Conf!$G$4:$J$35,2,0),"")</f>
        <v/>
      </c>
      <c r="E40" s="116" t="str">
        <f>IFERROR(VLOOKUP($C40,Conf!$G$4:$J$35,3,0),"")</f>
        <v/>
      </c>
      <c r="F40" s="124" t="str">
        <f>IFERROR(VLOOKUP($C40,Conf!$G$4:$J$35,4,0),"")</f>
        <v/>
      </c>
      <c r="G40" s="116" t="str">
        <f t="shared" si="0"/>
        <v/>
      </c>
    </row>
    <row r="41" spans="3:7" ht="15.75" x14ac:dyDescent="0.25">
      <c r="C41" s="39" t="str">
        <f>Conf!G31</f>
        <v/>
      </c>
      <c r="D41" s="34" t="str">
        <f>IFERROR(VLOOKUP($C41,Conf!$G$4:$J$35,2,0),"")</f>
        <v/>
      </c>
      <c r="E41" s="34" t="str">
        <f>IFERROR(VLOOKUP($C41,Conf!$G$4:$J$35,3,0),"")</f>
        <v/>
      </c>
      <c r="F41" s="47" t="str">
        <f>IFERROR(VLOOKUP($C41,Conf!$G$4:$J$35,4,0),"")</f>
        <v/>
      </c>
      <c r="G41" s="34" t="str">
        <f t="shared" si="0"/>
        <v/>
      </c>
    </row>
    <row r="42" spans="3:7" ht="15.75" x14ac:dyDescent="0.25">
      <c r="C42" s="39" t="str">
        <f>Conf!G32</f>
        <v/>
      </c>
      <c r="D42" s="116" t="str">
        <f>IFERROR(VLOOKUP($C42,Conf!$G$4:$J$35,2,0),"")</f>
        <v/>
      </c>
      <c r="E42" s="116" t="str">
        <f>IFERROR(VLOOKUP($C42,Conf!$G$4:$J$35,3,0),"")</f>
        <v/>
      </c>
      <c r="F42" s="124" t="str">
        <f>IFERROR(VLOOKUP($C42,Conf!$G$4:$J$35,4,0),"")</f>
        <v/>
      </c>
      <c r="G42" s="116" t="str">
        <f t="shared" si="0"/>
        <v/>
      </c>
    </row>
    <row r="43" spans="3:7" ht="15.75" x14ac:dyDescent="0.25">
      <c r="C43" s="39" t="str">
        <f>Conf!G33</f>
        <v/>
      </c>
      <c r="D43" s="34" t="str">
        <f>IFERROR(VLOOKUP($C43,Conf!$G$4:$J$35,2,0),"")</f>
        <v/>
      </c>
      <c r="E43" s="34" t="str">
        <f>IFERROR(VLOOKUP($C43,Conf!$G$4:$J$35,3,0),"")</f>
        <v/>
      </c>
      <c r="F43" s="47" t="str">
        <f>IFERROR(VLOOKUP($C43,Conf!$G$4:$J$35,4,0),"")</f>
        <v/>
      </c>
      <c r="G43" s="34" t="str">
        <f t="shared" si="0"/>
        <v/>
      </c>
    </row>
    <row r="44" spans="3:7" ht="15.75" x14ac:dyDescent="0.25">
      <c r="C44" s="39" t="str">
        <f>Conf!G34</f>
        <v/>
      </c>
      <c r="D44" s="116" t="str">
        <f>IFERROR(VLOOKUP($C44,Conf!$G$4:$J$35,2,0),"")</f>
        <v/>
      </c>
      <c r="E44" s="116" t="str">
        <f>IFERROR(VLOOKUP($C44,Conf!$G$4:$J$35,3,0),"")</f>
        <v/>
      </c>
      <c r="F44" s="124" t="str">
        <f>IFERROR(VLOOKUP($C44,Conf!$G$4:$J$35,4,0),"")</f>
        <v/>
      </c>
      <c r="G44" s="116" t="str">
        <f t="shared" si="0"/>
        <v/>
      </c>
    </row>
    <row r="45" spans="3:7" ht="15.75" x14ac:dyDescent="0.25">
      <c r="C45" s="39" t="str">
        <f>Conf!G35</f>
        <v/>
      </c>
      <c r="D45" s="34" t="str">
        <f>IFERROR(VLOOKUP($C45,Conf!$G$4:$J$35,2,0),"")</f>
        <v/>
      </c>
      <c r="E45" s="34" t="str">
        <f>IFERROR(VLOOKUP($C45,Conf!$G$4:$J$35,3,0),"")</f>
        <v/>
      </c>
      <c r="F45" s="47" t="str">
        <f>IFERROR(VLOOKUP($C45,Conf!$G$4:$J$35,4,0),"")</f>
        <v/>
      </c>
      <c r="G45" s="34" t="str">
        <f t="shared" si="0"/>
        <v/>
      </c>
    </row>
  </sheetData>
  <sheetProtection password="E1BC" sheet="1" objects="1" scenarios="1" selectLockedCells="1" selectUnlockedCells="1"/>
  <mergeCells count="2">
    <mergeCell ref="C11:G12"/>
    <mergeCell ref="I11:L1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0:AV82"/>
  <sheetViews>
    <sheetView showGridLines="0" showRowColHeaders="0" workbookViewId="0">
      <selection activeCell="B49" sqref="B49:G51"/>
    </sheetView>
  </sheetViews>
  <sheetFormatPr baseColWidth="10" defaultRowHeight="15" x14ac:dyDescent="0.25"/>
  <cols>
    <col min="1" max="1" width="5.7109375" style="1" customWidth="1"/>
    <col min="2" max="2" width="3.7109375" style="1" customWidth="1"/>
    <col min="3" max="3" width="23.7109375" style="1" customWidth="1"/>
    <col min="4" max="4" width="4.7109375" style="1" customWidth="1"/>
    <col min="5" max="5" width="2.7109375" style="1" customWidth="1"/>
    <col min="6" max="6" width="4.7109375" style="1" customWidth="1"/>
    <col min="7" max="7" width="23.7109375" style="1" customWidth="1"/>
    <col min="8" max="48" width="4.7109375" style="1" customWidth="1"/>
    <col min="49" max="16384" width="11.42578125" style="1"/>
  </cols>
  <sheetData>
    <row r="10" spans="2:48" ht="8.25" customHeight="1" x14ac:dyDescent="0.25">
      <c r="H10" s="13">
        <v>4</v>
      </c>
      <c r="I10" s="13">
        <v>5</v>
      </c>
      <c r="J10" s="13">
        <v>6</v>
      </c>
      <c r="K10" s="13">
        <v>7</v>
      </c>
      <c r="L10" s="13">
        <v>8</v>
      </c>
      <c r="M10" s="13">
        <v>9</v>
      </c>
      <c r="N10" s="13">
        <v>10</v>
      </c>
      <c r="O10" s="13">
        <v>11</v>
      </c>
      <c r="P10" s="13">
        <v>12</v>
      </c>
      <c r="Q10" s="13">
        <v>13</v>
      </c>
      <c r="R10" s="13">
        <v>83</v>
      </c>
    </row>
    <row r="11" spans="2:48" x14ac:dyDescent="0.25">
      <c r="B11" s="180" t="s">
        <v>115</v>
      </c>
      <c r="C11" s="181"/>
      <c r="D11" s="181"/>
      <c r="E11" s="182"/>
      <c r="G11" s="133" t="s">
        <v>122</v>
      </c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5"/>
      <c r="Z11" s="137" t="s">
        <v>226</v>
      </c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</row>
    <row r="12" spans="2:48" x14ac:dyDescent="0.25">
      <c r="B12" s="71">
        <v>1</v>
      </c>
      <c r="C12" s="52" t="str">
        <f>VLOOKUP($B12,Conf!$DG$4:$DJ$35,2,0)</f>
        <v>Sebastian VETTEL</v>
      </c>
      <c r="D12" s="53">
        <f>VLOOKUP($B12,Conf!$DG$4:$DJ$35,4,0)</f>
        <v>0</v>
      </c>
      <c r="E12" s="48"/>
      <c r="G12" s="54" t="s">
        <v>1</v>
      </c>
      <c r="H12" s="55" t="s">
        <v>66</v>
      </c>
      <c r="I12" s="55" t="s">
        <v>67</v>
      </c>
      <c r="J12" s="55" t="s">
        <v>68</v>
      </c>
      <c r="K12" s="55" t="s">
        <v>69</v>
      </c>
      <c r="L12" s="55" t="s">
        <v>70</v>
      </c>
      <c r="M12" s="55" t="s">
        <v>71</v>
      </c>
      <c r="N12" s="55" t="s">
        <v>72</v>
      </c>
      <c r="O12" s="55" t="s">
        <v>73</v>
      </c>
      <c r="P12" s="55" t="s">
        <v>74</v>
      </c>
      <c r="Q12" s="55" t="s">
        <v>75</v>
      </c>
      <c r="R12" s="56" t="s">
        <v>119</v>
      </c>
      <c r="S12" s="56" t="s">
        <v>120</v>
      </c>
      <c r="T12" s="169" t="s">
        <v>121</v>
      </c>
      <c r="U12" s="170"/>
      <c r="V12" s="86"/>
      <c r="W12" s="95">
        <v>25</v>
      </c>
      <c r="X12" s="95">
        <f>W12/2</f>
        <v>12.5</v>
      </c>
      <c r="Y12" s="12">
        <v>1</v>
      </c>
      <c r="Z12" s="102" t="s">
        <v>224</v>
      </c>
      <c r="AA12" s="81" t="s">
        <v>218</v>
      </c>
      <c r="AB12" s="81" t="s">
        <v>219</v>
      </c>
      <c r="AC12" s="82" t="s">
        <v>220</v>
      </c>
      <c r="AD12" s="102" t="s">
        <v>227</v>
      </c>
      <c r="AE12" s="126" t="s">
        <v>228</v>
      </c>
      <c r="AF12" s="126" t="s">
        <v>229</v>
      </c>
      <c r="AG12" s="126" t="s">
        <v>230</v>
      </c>
      <c r="AH12" s="126" t="s">
        <v>231</v>
      </c>
      <c r="AI12" s="126" t="s">
        <v>232</v>
      </c>
      <c r="AJ12" s="126" t="s">
        <v>233</v>
      </c>
      <c r="AK12" s="126" t="s">
        <v>234</v>
      </c>
      <c r="AL12" s="126" t="s">
        <v>235</v>
      </c>
      <c r="AM12" s="126" t="s">
        <v>236</v>
      </c>
      <c r="AN12" s="126" t="s">
        <v>237</v>
      </c>
      <c r="AO12" s="126" t="s">
        <v>238</v>
      </c>
      <c r="AP12" s="126" t="s">
        <v>239</v>
      </c>
      <c r="AQ12" s="126" t="s">
        <v>240</v>
      </c>
      <c r="AR12" s="126" t="s">
        <v>241</v>
      </c>
      <c r="AS12" s="126" t="s">
        <v>242</v>
      </c>
      <c r="AT12" s="126" t="s">
        <v>243</v>
      </c>
      <c r="AU12" s="126" t="s">
        <v>244</v>
      </c>
      <c r="AV12" s="127" t="s">
        <v>245</v>
      </c>
    </row>
    <row r="13" spans="2:48" x14ac:dyDescent="0.25">
      <c r="B13" s="113">
        <f>B12+1</f>
        <v>2</v>
      </c>
      <c r="C13" s="114" t="str">
        <f>VLOOKUP($B13,Conf!$DG$4:$DJ$35,2,0)</f>
        <v>Daniel RICCIARDO</v>
      </c>
      <c r="D13" s="115">
        <f>VLOOKUP($B13,Conf!$DG$4:$DJ$35,4,0)</f>
        <v>0</v>
      </c>
      <c r="E13" s="48"/>
      <c r="G13" s="96" t="str">
        <f>Conf!H4</f>
        <v>Sebastian VETTEL</v>
      </c>
      <c r="H13" s="97">
        <f>IF($G13="","",VLOOKUP($G13,Conf!$H$4:$DE$35,ESTADISTICAS!H$10,0))</f>
        <v>0</v>
      </c>
      <c r="I13" s="97">
        <f>IF($G13="","",VLOOKUP($G13,Conf!$H$4:$DE$35,ESTADISTICAS!I$10,0))</f>
        <v>0</v>
      </c>
      <c r="J13" s="97">
        <f>IF($G13="","",VLOOKUP($G13,Conf!$H$4:$DE$35,ESTADISTICAS!J$10,0))</f>
        <v>0</v>
      </c>
      <c r="K13" s="97">
        <f>IF($G13="","",VLOOKUP($G13,Conf!$H$4:$DE$35,ESTADISTICAS!K$10,0))</f>
        <v>0</v>
      </c>
      <c r="L13" s="97">
        <f>IF($G13="","",VLOOKUP($G13,Conf!$H$4:$DE$35,ESTADISTICAS!L$10,0))</f>
        <v>0</v>
      </c>
      <c r="M13" s="97">
        <f>IF($G13="","",VLOOKUP($G13,Conf!$H$4:$DE$35,ESTADISTICAS!M$10,0))</f>
        <v>0</v>
      </c>
      <c r="N13" s="97">
        <f>IF($G13="","",VLOOKUP($G13,Conf!$H$4:$DE$35,ESTADISTICAS!N$10,0))</f>
        <v>0</v>
      </c>
      <c r="O13" s="97">
        <f>IF($G13="","",VLOOKUP($G13,Conf!$H$4:$DE$35,ESTADISTICAS!O$10,0))</f>
        <v>0</v>
      </c>
      <c r="P13" s="97">
        <f>IF($G13="","",VLOOKUP($G13,Conf!$H$4:$DE$35,ESTADISTICAS!P$10,0))</f>
        <v>0</v>
      </c>
      <c r="Q13" s="97">
        <f>IF($G13="","",VLOOKUP($G13,Conf!$H$4:$DE$35,ESTADISTICAS!Q$10,0))</f>
        <v>0</v>
      </c>
      <c r="R13" s="97">
        <f>IF($G13="","",VLOOKUP($G13,Conf!$H$4:$DE$35,ESTADISTICAS!R$10,0))</f>
        <v>0</v>
      </c>
      <c r="S13" s="97">
        <f>IF(G13="","",H13+I13+J13)</f>
        <v>0</v>
      </c>
      <c r="T13" s="60">
        <f>IF(G13="","",Conf!$B$42-SUM(H13:Q13))</f>
        <v>0</v>
      </c>
      <c r="U13" s="61" t="str">
        <f>IF(G13="","",CONCATENATE("(",Conf!$B$42,")"))</f>
        <v>(0)</v>
      </c>
      <c r="V13" s="86"/>
      <c r="W13" s="95">
        <v>18</v>
      </c>
      <c r="X13" s="95">
        <f t="shared" ref="X13:X21" si="0">W13/2</f>
        <v>9</v>
      </c>
      <c r="Y13" s="12">
        <v>2</v>
      </c>
      <c r="Z13" s="96">
        <f ca="1">IF($G13="","",VLOOKUP($G13,Conf!$H$56:$M$87,3,0))</f>
        <v>0</v>
      </c>
      <c r="AA13" s="97">
        <f ca="1">IF($G13="","",VLOOKUP($G13,Conf!$H$56:$M$87,4,0))</f>
        <v>0</v>
      </c>
      <c r="AB13" s="97">
        <f ca="1">IF($G13="","",VLOOKUP($G13,Conf!$H$56:$M$87,5,0))</f>
        <v>0</v>
      </c>
      <c r="AC13" s="100">
        <f ca="1">IF($G13="","",VLOOKUP($G13,Conf!$H$56:$M$87,6,0))</f>
        <v>0</v>
      </c>
      <c r="AD13" s="96" t="str">
        <f ca="1">Conf!AG56</f>
        <v/>
      </c>
      <c r="AE13" s="97" t="str">
        <f ca="1">Conf!AH56</f>
        <v/>
      </c>
      <c r="AF13" s="97" t="str">
        <f ca="1">Conf!AI56</f>
        <v/>
      </c>
      <c r="AG13" s="97" t="str">
        <f ca="1">Conf!AJ56</f>
        <v/>
      </c>
      <c r="AH13" s="97" t="str">
        <f ca="1">Conf!AK56</f>
        <v/>
      </c>
      <c r="AI13" s="97" t="str">
        <f ca="1">Conf!AL56</f>
        <v/>
      </c>
      <c r="AJ13" s="97" t="str">
        <f ca="1">Conf!AM56</f>
        <v/>
      </c>
      <c r="AK13" s="97" t="str">
        <f ca="1">Conf!AN56</f>
        <v/>
      </c>
      <c r="AL13" s="97" t="str">
        <f ca="1">Conf!AO56</f>
        <v/>
      </c>
      <c r="AM13" s="97" t="str">
        <f ca="1">Conf!AP56</f>
        <v/>
      </c>
      <c r="AN13" s="97" t="str">
        <f ca="1">Conf!AQ56</f>
        <v/>
      </c>
      <c r="AO13" s="97" t="str">
        <f ca="1">Conf!AR56</f>
        <v/>
      </c>
      <c r="AP13" s="97" t="str">
        <f ca="1">Conf!AS56</f>
        <v/>
      </c>
      <c r="AQ13" s="97" t="str">
        <f ca="1">Conf!AT56</f>
        <v/>
      </c>
      <c r="AR13" s="97" t="str">
        <f ca="1">Conf!AU56</f>
        <v/>
      </c>
      <c r="AS13" s="97" t="str">
        <f ca="1">Conf!AV56</f>
        <v/>
      </c>
      <c r="AT13" s="97" t="str">
        <f ca="1">Conf!AW56</f>
        <v/>
      </c>
      <c r="AU13" s="97" t="str">
        <f ca="1">Conf!AX56</f>
        <v/>
      </c>
      <c r="AV13" s="100" t="str">
        <f ca="1">Conf!AY56</f>
        <v/>
      </c>
    </row>
    <row r="14" spans="2:48" x14ac:dyDescent="0.25">
      <c r="B14" s="57">
        <f t="shared" ref="B14:B16" si="1">B13+1</f>
        <v>3</v>
      </c>
      <c r="C14" s="58" t="str">
        <f>VLOOKUP($B14,Conf!$DG$4:$DJ$35,2,0)</f>
        <v>Max CHILTON</v>
      </c>
      <c r="D14" s="59">
        <f>VLOOKUP($B14,Conf!$DG$4:$DJ$35,4,0)</f>
        <v>0</v>
      </c>
      <c r="E14" s="48"/>
      <c r="G14" s="103" t="str">
        <f>Conf!H5</f>
        <v>Daniel RICCIARDO</v>
      </c>
      <c r="H14" s="104">
        <f>IF($G14="","",VLOOKUP($G14,Conf!$H$4:$DE$35,ESTADISTICAS!H$10,0))</f>
        <v>0</v>
      </c>
      <c r="I14" s="104">
        <f>IF($G14="","",VLOOKUP($G14,Conf!$H$4:$DE$35,ESTADISTICAS!I$10,0))</f>
        <v>0</v>
      </c>
      <c r="J14" s="104">
        <f>IF($G14="","",VLOOKUP($G14,Conf!$H$4:$DE$35,ESTADISTICAS!J$10,0))</f>
        <v>0</v>
      </c>
      <c r="K14" s="104">
        <f>IF($G14="","",VLOOKUP($G14,Conf!$H$4:$DE$35,ESTADISTICAS!K$10,0))</f>
        <v>0</v>
      </c>
      <c r="L14" s="104">
        <f>IF($G14="","",VLOOKUP($G14,Conf!$H$4:$DE$35,ESTADISTICAS!L$10,0))</f>
        <v>0</v>
      </c>
      <c r="M14" s="104">
        <f>IF($G14="","",VLOOKUP($G14,Conf!$H$4:$DE$35,ESTADISTICAS!M$10,0))</f>
        <v>0</v>
      </c>
      <c r="N14" s="104">
        <f>IF($G14="","",VLOOKUP($G14,Conf!$H$4:$DE$35,ESTADISTICAS!N$10,0))</f>
        <v>0</v>
      </c>
      <c r="O14" s="104">
        <f>IF($G14="","",VLOOKUP($G14,Conf!$H$4:$DE$35,ESTADISTICAS!O$10,0))</f>
        <v>0</v>
      </c>
      <c r="P14" s="104">
        <f>IF($G14="","",VLOOKUP($G14,Conf!$H$4:$DE$35,ESTADISTICAS!P$10,0))</f>
        <v>0</v>
      </c>
      <c r="Q14" s="104">
        <f>IF($G14="","",VLOOKUP($G14,Conf!$H$4:$DE$35,ESTADISTICAS!Q$10,0))</f>
        <v>0</v>
      </c>
      <c r="R14" s="104">
        <f>IF($G14="","",VLOOKUP($G14,Conf!$H$4:$DE$35,ESTADISTICAS!R$10,0))</f>
        <v>0</v>
      </c>
      <c r="S14" s="104">
        <f t="shared" ref="S14:S44" si="2">IF(G14="","",H14+I14+J14)</f>
        <v>0</v>
      </c>
      <c r="T14" s="105">
        <f>IF(G14="","",Conf!$B$42-SUM(H14:Q14))</f>
        <v>0</v>
      </c>
      <c r="U14" s="106" t="str">
        <f>IF(G14="","",CONCATENATE("(",Conf!$B$42,")"))</f>
        <v>(0)</v>
      </c>
      <c r="V14" s="86"/>
      <c r="W14" s="95">
        <v>15</v>
      </c>
      <c r="X14" s="95">
        <f t="shared" si="0"/>
        <v>7.5</v>
      </c>
      <c r="Y14" s="12">
        <v>3</v>
      </c>
      <c r="Z14" s="103">
        <f ca="1">IF($G14="","",VLOOKUP($G14,Conf!$H$56:$M$87,3,0))</f>
        <v>0</v>
      </c>
      <c r="AA14" s="104">
        <f ca="1">IF($G14="","",VLOOKUP($G14,Conf!$H$56:$M$87,4,0))</f>
        <v>0</v>
      </c>
      <c r="AB14" s="104">
        <f ca="1">IF($G14="","",VLOOKUP($G14,Conf!$H$56:$M$87,5,0))</f>
        <v>0</v>
      </c>
      <c r="AC14" s="107">
        <f ca="1">IF($G14="","",VLOOKUP($G14,Conf!$H$56:$M$87,6,0))</f>
        <v>0</v>
      </c>
      <c r="AD14" s="103" t="str">
        <f ca="1">Conf!AG57</f>
        <v/>
      </c>
      <c r="AE14" s="104" t="str">
        <f ca="1">Conf!AH57</f>
        <v/>
      </c>
      <c r="AF14" s="104" t="str">
        <f ca="1">Conf!AI57</f>
        <v/>
      </c>
      <c r="AG14" s="104" t="str">
        <f ca="1">Conf!AJ57</f>
        <v/>
      </c>
      <c r="AH14" s="104" t="str">
        <f ca="1">Conf!AK57</f>
        <v/>
      </c>
      <c r="AI14" s="104" t="str">
        <f ca="1">Conf!AL57</f>
        <v/>
      </c>
      <c r="AJ14" s="104" t="str">
        <f ca="1">Conf!AM57</f>
        <v/>
      </c>
      <c r="AK14" s="104" t="str">
        <f ca="1">Conf!AN57</f>
        <v/>
      </c>
      <c r="AL14" s="104" t="str">
        <f ca="1">Conf!AO57</f>
        <v/>
      </c>
      <c r="AM14" s="104" t="str">
        <f ca="1">Conf!AP57</f>
        <v/>
      </c>
      <c r="AN14" s="104" t="str">
        <f ca="1">Conf!AQ57</f>
        <v/>
      </c>
      <c r="AO14" s="104" t="str">
        <f ca="1">Conf!AR57</f>
        <v/>
      </c>
      <c r="AP14" s="104" t="str">
        <f ca="1">Conf!AS57</f>
        <v/>
      </c>
      <c r="AQ14" s="104" t="str">
        <f ca="1">Conf!AT57</f>
        <v/>
      </c>
      <c r="AR14" s="104" t="str">
        <f ca="1">Conf!AU57</f>
        <v/>
      </c>
      <c r="AS14" s="104" t="str">
        <f ca="1">Conf!AV57</f>
        <v/>
      </c>
      <c r="AT14" s="104" t="str">
        <f ca="1">Conf!AW57</f>
        <v/>
      </c>
      <c r="AU14" s="104" t="str">
        <f ca="1">Conf!AX57</f>
        <v/>
      </c>
      <c r="AV14" s="107" t="str">
        <f ca="1">Conf!AY57</f>
        <v/>
      </c>
    </row>
    <row r="15" spans="2:48" x14ac:dyDescent="0.25">
      <c r="B15" s="113">
        <f t="shared" si="1"/>
        <v>4</v>
      </c>
      <c r="C15" s="114" t="str">
        <f>VLOOKUP($B15,Conf!$DG$4:$DJ$35,2,0)</f>
        <v>Nico ROSBERG</v>
      </c>
      <c r="D15" s="115">
        <f>VLOOKUP($B15,Conf!$DG$4:$DJ$35,4,0)</f>
        <v>0</v>
      </c>
      <c r="E15" s="48"/>
      <c r="G15" s="98" t="str">
        <f>Conf!H6</f>
        <v>Max CHILTON</v>
      </c>
      <c r="H15" s="99">
        <f>IF($G15="","",VLOOKUP($G15,Conf!$H$4:$DE$35,ESTADISTICAS!H$10,0))</f>
        <v>0</v>
      </c>
      <c r="I15" s="99">
        <f>IF($G15="","",VLOOKUP($G15,Conf!$H$4:$DE$35,ESTADISTICAS!I$10,0))</f>
        <v>0</v>
      </c>
      <c r="J15" s="99">
        <f>IF($G15="","",VLOOKUP($G15,Conf!$H$4:$DE$35,ESTADISTICAS!J$10,0))</f>
        <v>0</v>
      </c>
      <c r="K15" s="99">
        <f>IF($G15="","",VLOOKUP($G15,Conf!$H$4:$DE$35,ESTADISTICAS!K$10,0))</f>
        <v>0</v>
      </c>
      <c r="L15" s="99">
        <f>IF($G15="","",VLOOKUP($G15,Conf!$H$4:$DE$35,ESTADISTICAS!L$10,0))</f>
        <v>0</v>
      </c>
      <c r="M15" s="99">
        <f>IF($G15="","",VLOOKUP($G15,Conf!$H$4:$DE$35,ESTADISTICAS!M$10,0))</f>
        <v>0</v>
      </c>
      <c r="N15" s="99">
        <f>IF($G15="","",VLOOKUP($G15,Conf!$H$4:$DE$35,ESTADISTICAS!N$10,0))</f>
        <v>0</v>
      </c>
      <c r="O15" s="99">
        <f>IF($G15="","",VLOOKUP($G15,Conf!$H$4:$DE$35,ESTADISTICAS!O$10,0))</f>
        <v>0</v>
      </c>
      <c r="P15" s="99">
        <f>IF($G15="","",VLOOKUP($G15,Conf!$H$4:$DE$35,ESTADISTICAS!P$10,0))</f>
        <v>0</v>
      </c>
      <c r="Q15" s="99">
        <f>IF($G15="","",VLOOKUP($G15,Conf!$H$4:$DE$35,ESTADISTICAS!Q$10,0))</f>
        <v>0</v>
      </c>
      <c r="R15" s="99">
        <f>IF($G15="","",VLOOKUP($G15,Conf!$H$4:$DE$35,ESTADISTICAS!R$10,0))</f>
        <v>0</v>
      </c>
      <c r="S15" s="99">
        <f t="shared" si="2"/>
        <v>0</v>
      </c>
      <c r="T15" s="62">
        <f>IF(G15="","",Conf!$B$42-SUM(H15:Q15))</f>
        <v>0</v>
      </c>
      <c r="U15" s="63" t="str">
        <f>IF(G15="","",CONCATENATE("(",Conf!$B$42,")"))</f>
        <v>(0)</v>
      </c>
      <c r="V15" s="86"/>
      <c r="W15" s="95">
        <v>12</v>
      </c>
      <c r="X15" s="95">
        <f t="shared" si="0"/>
        <v>6</v>
      </c>
      <c r="Y15" s="12">
        <v>4</v>
      </c>
      <c r="Z15" s="98">
        <f ca="1">IF($G15="","",VLOOKUP($G15,Conf!$H$56:$M$87,3,0))</f>
        <v>0</v>
      </c>
      <c r="AA15" s="99">
        <f ca="1">IF($G15="","",VLOOKUP($G15,Conf!$H$56:$M$87,4,0))</f>
        <v>0</v>
      </c>
      <c r="AB15" s="99">
        <f ca="1">IF($G15="","",VLOOKUP($G15,Conf!$H$56:$M$87,5,0))</f>
        <v>0</v>
      </c>
      <c r="AC15" s="101">
        <f ca="1">IF($G15="","",VLOOKUP($G15,Conf!$H$56:$M$87,6,0))</f>
        <v>0</v>
      </c>
      <c r="AD15" s="98" t="str">
        <f ca="1">Conf!AG58</f>
        <v/>
      </c>
      <c r="AE15" s="99" t="str">
        <f ca="1">Conf!AH58</f>
        <v/>
      </c>
      <c r="AF15" s="99" t="str">
        <f ca="1">Conf!AI58</f>
        <v/>
      </c>
      <c r="AG15" s="99" t="str">
        <f ca="1">Conf!AJ58</f>
        <v/>
      </c>
      <c r="AH15" s="99" t="str">
        <f ca="1">Conf!AK58</f>
        <v/>
      </c>
      <c r="AI15" s="99" t="str">
        <f ca="1">Conf!AL58</f>
        <v/>
      </c>
      <c r="AJ15" s="99" t="str">
        <f ca="1">Conf!AM58</f>
        <v/>
      </c>
      <c r="AK15" s="99" t="str">
        <f ca="1">Conf!AN58</f>
        <v/>
      </c>
      <c r="AL15" s="99" t="str">
        <f ca="1">Conf!AO58</f>
        <v/>
      </c>
      <c r="AM15" s="99" t="str">
        <f ca="1">Conf!AP58</f>
        <v/>
      </c>
      <c r="AN15" s="99" t="str">
        <f ca="1">Conf!AQ58</f>
        <v/>
      </c>
      <c r="AO15" s="99" t="str">
        <f ca="1">Conf!AR58</f>
        <v/>
      </c>
      <c r="AP15" s="99" t="str">
        <f ca="1">Conf!AS58</f>
        <v/>
      </c>
      <c r="AQ15" s="99" t="str">
        <f ca="1">Conf!AT58</f>
        <v/>
      </c>
      <c r="AR15" s="99" t="str">
        <f ca="1">Conf!AU58</f>
        <v/>
      </c>
      <c r="AS15" s="99" t="str">
        <f ca="1">Conf!AV58</f>
        <v/>
      </c>
      <c r="AT15" s="99" t="str">
        <f ca="1">Conf!AW58</f>
        <v/>
      </c>
      <c r="AU15" s="99" t="str">
        <f ca="1">Conf!AX58</f>
        <v/>
      </c>
      <c r="AV15" s="101" t="str">
        <f ca="1">Conf!AY58</f>
        <v/>
      </c>
    </row>
    <row r="16" spans="2:48" x14ac:dyDescent="0.25">
      <c r="B16" s="64">
        <f t="shared" si="1"/>
        <v>5</v>
      </c>
      <c r="C16" s="65" t="str">
        <f>VLOOKUP($B16,Conf!$DG$4:$DJ$35,2,0)</f>
        <v>Kimi RAIKKONEN</v>
      </c>
      <c r="D16" s="66">
        <f>VLOOKUP($B16,Conf!$DG$4:$DJ$35,4,0)</f>
        <v>0</v>
      </c>
      <c r="E16" s="49"/>
      <c r="G16" s="103" t="str">
        <f>Conf!H7</f>
        <v>Nico ROSBERG</v>
      </c>
      <c r="H16" s="104">
        <f>IF($G16="","",VLOOKUP($G16,Conf!$H$4:$DE$35,ESTADISTICAS!H$10,0))</f>
        <v>0</v>
      </c>
      <c r="I16" s="104">
        <f>IF($G16="","",VLOOKUP($G16,Conf!$H$4:$DE$35,ESTADISTICAS!I$10,0))</f>
        <v>0</v>
      </c>
      <c r="J16" s="104">
        <f>IF($G16="","",VLOOKUP($G16,Conf!$H$4:$DE$35,ESTADISTICAS!J$10,0))</f>
        <v>0</v>
      </c>
      <c r="K16" s="104">
        <f>IF($G16="","",VLOOKUP($G16,Conf!$H$4:$DE$35,ESTADISTICAS!K$10,0))</f>
        <v>0</v>
      </c>
      <c r="L16" s="104">
        <f>IF($G16="","",VLOOKUP($G16,Conf!$H$4:$DE$35,ESTADISTICAS!L$10,0))</f>
        <v>0</v>
      </c>
      <c r="M16" s="104">
        <f>IF($G16="","",VLOOKUP($G16,Conf!$H$4:$DE$35,ESTADISTICAS!M$10,0))</f>
        <v>0</v>
      </c>
      <c r="N16" s="104">
        <f>IF($G16="","",VLOOKUP($G16,Conf!$H$4:$DE$35,ESTADISTICAS!N$10,0))</f>
        <v>0</v>
      </c>
      <c r="O16" s="104">
        <f>IF($G16="","",VLOOKUP($G16,Conf!$H$4:$DE$35,ESTADISTICAS!O$10,0))</f>
        <v>0</v>
      </c>
      <c r="P16" s="104">
        <f>IF($G16="","",VLOOKUP($G16,Conf!$H$4:$DE$35,ESTADISTICAS!P$10,0))</f>
        <v>0</v>
      </c>
      <c r="Q16" s="104">
        <f>IF($G16="","",VLOOKUP($G16,Conf!$H$4:$DE$35,ESTADISTICAS!Q$10,0))</f>
        <v>0</v>
      </c>
      <c r="R16" s="104">
        <f>IF($G16="","",VLOOKUP($G16,Conf!$H$4:$DE$35,ESTADISTICAS!R$10,0))</f>
        <v>0</v>
      </c>
      <c r="S16" s="104">
        <f t="shared" si="2"/>
        <v>0</v>
      </c>
      <c r="T16" s="105">
        <f>IF(G16="","",Conf!$B$42-SUM(H16:Q16))</f>
        <v>0</v>
      </c>
      <c r="U16" s="106" t="str">
        <f>IF(G16="","",CONCATENATE("(",Conf!$B$42,")"))</f>
        <v>(0)</v>
      </c>
      <c r="V16" s="86"/>
      <c r="W16" s="95">
        <v>10</v>
      </c>
      <c r="X16" s="95">
        <f t="shared" si="0"/>
        <v>5</v>
      </c>
      <c r="Y16" s="12">
        <v>5</v>
      </c>
      <c r="Z16" s="103">
        <f ca="1">IF($G16="","",VLOOKUP($G16,Conf!$H$56:$M$87,3,0))</f>
        <v>0</v>
      </c>
      <c r="AA16" s="104">
        <f ca="1">IF($G16="","",VLOOKUP($G16,Conf!$H$56:$M$87,4,0))</f>
        <v>0</v>
      </c>
      <c r="AB16" s="104">
        <f ca="1">IF($G16="","",VLOOKUP($G16,Conf!$H$56:$M$87,5,0))</f>
        <v>0</v>
      </c>
      <c r="AC16" s="107">
        <f ca="1">IF($G16="","",VLOOKUP($G16,Conf!$H$56:$M$87,6,0))</f>
        <v>0</v>
      </c>
      <c r="AD16" s="103" t="str">
        <f ca="1">Conf!AG59</f>
        <v/>
      </c>
      <c r="AE16" s="221" t="str">
        <f ca="1">Conf!AH59</f>
        <v/>
      </c>
      <c r="AF16" s="104" t="str">
        <f ca="1">Conf!AI59</f>
        <v/>
      </c>
      <c r="AG16" s="104" t="str">
        <f ca="1">Conf!AJ59</f>
        <v/>
      </c>
      <c r="AH16" s="104" t="str">
        <f ca="1">Conf!AK59</f>
        <v/>
      </c>
      <c r="AI16" s="104" t="str">
        <f ca="1">Conf!AL59</f>
        <v/>
      </c>
      <c r="AJ16" s="104" t="str">
        <f ca="1">Conf!AM59</f>
        <v/>
      </c>
      <c r="AK16" s="104" t="str">
        <f ca="1">Conf!AN59</f>
        <v/>
      </c>
      <c r="AL16" s="104" t="str">
        <f ca="1">Conf!AO59</f>
        <v/>
      </c>
      <c r="AM16" s="104" t="str">
        <f ca="1">Conf!AP59</f>
        <v/>
      </c>
      <c r="AN16" s="104" t="str">
        <f ca="1">Conf!AQ59</f>
        <v/>
      </c>
      <c r="AO16" s="104" t="str">
        <f ca="1">Conf!AR59</f>
        <v/>
      </c>
      <c r="AP16" s="104" t="str">
        <f ca="1">Conf!AS59</f>
        <v/>
      </c>
      <c r="AQ16" s="104" t="str">
        <f ca="1">Conf!AT59</f>
        <v/>
      </c>
      <c r="AR16" s="104" t="str">
        <f ca="1">Conf!AU59</f>
        <v/>
      </c>
      <c r="AS16" s="104" t="str">
        <f ca="1">Conf!AV59</f>
        <v/>
      </c>
      <c r="AT16" s="104" t="str">
        <f ca="1">Conf!AW59</f>
        <v/>
      </c>
      <c r="AU16" s="104" t="str">
        <f ca="1">Conf!AX59</f>
        <v/>
      </c>
      <c r="AV16" s="128" t="str">
        <f ca="1">Conf!AY59</f>
        <v/>
      </c>
    </row>
    <row r="17" spans="2:48" x14ac:dyDescent="0.25">
      <c r="G17" s="98" t="str">
        <f>Conf!H8</f>
        <v>Kimi RAIKKONEN</v>
      </c>
      <c r="H17" s="99">
        <f>IF($G17="","",VLOOKUP($G17,Conf!$H$4:$DE$35,ESTADISTICAS!H$10,0))</f>
        <v>0</v>
      </c>
      <c r="I17" s="99">
        <f>IF($G17="","",VLOOKUP($G17,Conf!$H$4:$DE$35,ESTADISTICAS!I$10,0))</f>
        <v>0</v>
      </c>
      <c r="J17" s="99">
        <f>IF($G17="","",VLOOKUP($G17,Conf!$H$4:$DE$35,ESTADISTICAS!J$10,0))</f>
        <v>0</v>
      </c>
      <c r="K17" s="99">
        <f>IF($G17="","",VLOOKUP($G17,Conf!$H$4:$DE$35,ESTADISTICAS!K$10,0))</f>
        <v>0</v>
      </c>
      <c r="L17" s="99">
        <f>IF($G17="","",VLOOKUP($G17,Conf!$H$4:$DE$35,ESTADISTICAS!L$10,0))</f>
        <v>0</v>
      </c>
      <c r="M17" s="99">
        <f>IF($G17="","",VLOOKUP($G17,Conf!$H$4:$DE$35,ESTADISTICAS!M$10,0))</f>
        <v>0</v>
      </c>
      <c r="N17" s="99">
        <f>IF($G17="","",VLOOKUP($G17,Conf!$H$4:$DE$35,ESTADISTICAS!N$10,0))</f>
        <v>0</v>
      </c>
      <c r="O17" s="99">
        <f>IF($G17="","",VLOOKUP($G17,Conf!$H$4:$DE$35,ESTADISTICAS!O$10,0))</f>
        <v>0</v>
      </c>
      <c r="P17" s="99">
        <f>IF($G17="","",VLOOKUP($G17,Conf!$H$4:$DE$35,ESTADISTICAS!P$10,0))</f>
        <v>0</v>
      </c>
      <c r="Q17" s="99">
        <f>IF($G17="","",VLOOKUP($G17,Conf!$H$4:$DE$35,ESTADISTICAS!Q$10,0))</f>
        <v>0</v>
      </c>
      <c r="R17" s="99">
        <f>IF($G17="","",VLOOKUP($G17,Conf!$H$4:$DE$35,ESTADISTICAS!R$10,0))</f>
        <v>0</v>
      </c>
      <c r="S17" s="99">
        <f t="shared" si="2"/>
        <v>0</v>
      </c>
      <c r="T17" s="62">
        <f>IF(G17="","",Conf!$B$42-SUM(H17:Q17))</f>
        <v>0</v>
      </c>
      <c r="U17" s="63" t="str">
        <f>IF(G17="","",CONCATENATE("(",Conf!$B$42,")"))</f>
        <v>(0)</v>
      </c>
      <c r="V17" s="86"/>
      <c r="W17" s="95">
        <v>8</v>
      </c>
      <c r="X17" s="95">
        <f t="shared" si="0"/>
        <v>4</v>
      </c>
      <c r="Y17" s="12">
        <v>6</v>
      </c>
      <c r="Z17" s="98">
        <f ca="1">IF($G17="","",VLOOKUP($G17,Conf!$H$56:$M$87,3,0))</f>
        <v>0</v>
      </c>
      <c r="AA17" s="99">
        <f ca="1">IF($G17="","",VLOOKUP($G17,Conf!$H$56:$M$87,4,0))</f>
        <v>0</v>
      </c>
      <c r="AB17" s="99">
        <f ca="1">IF($G17="","",VLOOKUP($G17,Conf!$H$56:$M$87,5,0))</f>
        <v>0</v>
      </c>
      <c r="AC17" s="101">
        <f ca="1">IF($G17="","",VLOOKUP($G17,Conf!$H$56:$M$87,6,0))</f>
        <v>0</v>
      </c>
      <c r="AD17" s="98" t="str">
        <f ca="1">Conf!AG60</f>
        <v/>
      </c>
      <c r="AE17" s="222" t="str">
        <f ca="1">Conf!AH60</f>
        <v/>
      </c>
      <c r="AF17" s="99" t="str">
        <f ca="1">Conf!AI60</f>
        <v/>
      </c>
      <c r="AG17" s="99" t="str">
        <f ca="1">Conf!AJ60</f>
        <v/>
      </c>
      <c r="AH17" s="99" t="str">
        <f ca="1">Conf!AK60</f>
        <v/>
      </c>
      <c r="AI17" s="99" t="str">
        <f ca="1">Conf!AL60</f>
        <v/>
      </c>
      <c r="AJ17" s="99" t="str">
        <f ca="1">Conf!AM60</f>
        <v/>
      </c>
      <c r="AK17" s="99" t="str">
        <f ca="1">Conf!AN60</f>
        <v/>
      </c>
      <c r="AL17" s="99" t="str">
        <f ca="1">Conf!AO60</f>
        <v/>
      </c>
      <c r="AM17" s="99" t="str">
        <f ca="1">Conf!AP60</f>
        <v/>
      </c>
      <c r="AN17" s="99" t="str">
        <f ca="1">Conf!AQ60</f>
        <v/>
      </c>
      <c r="AO17" s="99" t="str">
        <f ca="1">Conf!AR60</f>
        <v/>
      </c>
      <c r="AP17" s="99" t="str">
        <f ca="1">Conf!AS60</f>
        <v/>
      </c>
      <c r="AQ17" s="99" t="str">
        <f ca="1">Conf!AT60</f>
        <v/>
      </c>
      <c r="AR17" s="99" t="str">
        <f ca="1">Conf!AU60</f>
        <v/>
      </c>
      <c r="AS17" s="99" t="str">
        <f ca="1">Conf!AV60</f>
        <v/>
      </c>
      <c r="AT17" s="99" t="str">
        <f ca="1">Conf!AW60</f>
        <v/>
      </c>
      <c r="AU17" s="99" t="str">
        <f ca="1">Conf!AX60</f>
        <v/>
      </c>
      <c r="AV17" s="129" t="str">
        <f ca="1">Conf!AY60</f>
        <v/>
      </c>
    </row>
    <row r="18" spans="2:48" x14ac:dyDescent="0.25">
      <c r="B18" s="180" t="s">
        <v>116</v>
      </c>
      <c r="C18" s="181"/>
      <c r="D18" s="181"/>
      <c r="E18" s="182"/>
      <c r="G18" s="103" t="str">
        <f>Conf!H9</f>
        <v>Romain GROSJEAN</v>
      </c>
      <c r="H18" s="104">
        <f>IF($G18="","",VLOOKUP($G18,Conf!$H$4:$DE$35,ESTADISTICAS!H$10,0))</f>
        <v>0</v>
      </c>
      <c r="I18" s="104">
        <f>IF($G18="","",VLOOKUP($G18,Conf!$H$4:$DE$35,ESTADISTICAS!I$10,0))</f>
        <v>0</v>
      </c>
      <c r="J18" s="104">
        <f>IF($G18="","",VLOOKUP($G18,Conf!$H$4:$DE$35,ESTADISTICAS!J$10,0))</f>
        <v>0</v>
      </c>
      <c r="K18" s="104">
        <f>IF($G18="","",VLOOKUP($G18,Conf!$H$4:$DE$35,ESTADISTICAS!K$10,0))</f>
        <v>0</v>
      </c>
      <c r="L18" s="104">
        <f>IF($G18="","",VLOOKUP($G18,Conf!$H$4:$DE$35,ESTADISTICAS!L$10,0))</f>
        <v>0</v>
      </c>
      <c r="M18" s="104">
        <f>IF($G18="","",VLOOKUP($G18,Conf!$H$4:$DE$35,ESTADISTICAS!M$10,0))</f>
        <v>0</v>
      </c>
      <c r="N18" s="104">
        <f>IF($G18="","",VLOOKUP($G18,Conf!$H$4:$DE$35,ESTADISTICAS!N$10,0))</f>
        <v>0</v>
      </c>
      <c r="O18" s="104">
        <f>IF($G18="","",VLOOKUP($G18,Conf!$H$4:$DE$35,ESTADISTICAS!O$10,0))</f>
        <v>0</v>
      </c>
      <c r="P18" s="104">
        <f>IF($G18="","",VLOOKUP($G18,Conf!$H$4:$DE$35,ESTADISTICAS!P$10,0))</f>
        <v>0</v>
      </c>
      <c r="Q18" s="104">
        <f>IF($G18="","",VLOOKUP($G18,Conf!$H$4:$DE$35,ESTADISTICAS!Q$10,0))</f>
        <v>0</v>
      </c>
      <c r="R18" s="104">
        <f>IF($G18="","",VLOOKUP($G18,Conf!$H$4:$DE$35,ESTADISTICAS!R$10,0))</f>
        <v>0</v>
      </c>
      <c r="S18" s="104">
        <f t="shared" si="2"/>
        <v>0</v>
      </c>
      <c r="T18" s="105">
        <f>IF(G18="","",Conf!$B$42-SUM(H18:Q18))</f>
        <v>0</v>
      </c>
      <c r="U18" s="106" t="str">
        <f>IF(G18="","",CONCATENATE("(",Conf!$B$42,")"))</f>
        <v>(0)</v>
      </c>
      <c r="V18" s="86"/>
      <c r="W18" s="95">
        <v>6</v>
      </c>
      <c r="X18" s="95">
        <f t="shared" si="0"/>
        <v>3</v>
      </c>
      <c r="Y18" s="12">
        <v>7</v>
      </c>
      <c r="Z18" s="103">
        <f ca="1">IF($G18="","",VLOOKUP($G18,Conf!$H$56:$M$87,3,0))</f>
        <v>0</v>
      </c>
      <c r="AA18" s="104">
        <f ca="1">IF($G18="","",VLOOKUP($G18,Conf!$H$56:$M$87,4,0))</f>
        <v>0</v>
      </c>
      <c r="AB18" s="104">
        <f ca="1">IF($G18="","",VLOOKUP($G18,Conf!$H$56:$M$87,5,0))</f>
        <v>0</v>
      </c>
      <c r="AC18" s="107">
        <f ca="1">IF($G18="","",VLOOKUP($G18,Conf!$H$56:$M$87,6,0))</f>
        <v>0</v>
      </c>
      <c r="AD18" s="103" t="str">
        <f ca="1">Conf!AG61</f>
        <v/>
      </c>
      <c r="AE18" s="221" t="str">
        <f ca="1">Conf!AH61</f>
        <v/>
      </c>
      <c r="AF18" s="104" t="str">
        <f ca="1">Conf!AI61</f>
        <v/>
      </c>
      <c r="AG18" s="104" t="str">
        <f ca="1">Conf!AJ61</f>
        <v/>
      </c>
      <c r="AH18" s="104" t="str">
        <f ca="1">Conf!AK61</f>
        <v/>
      </c>
      <c r="AI18" s="104" t="str">
        <f ca="1">Conf!AL61</f>
        <v/>
      </c>
      <c r="AJ18" s="104" t="str">
        <f ca="1">Conf!AM61</f>
        <v/>
      </c>
      <c r="AK18" s="104" t="str">
        <f ca="1">Conf!AN61</f>
        <v/>
      </c>
      <c r="AL18" s="104" t="str">
        <f ca="1">Conf!AO61</f>
        <v/>
      </c>
      <c r="AM18" s="104" t="str">
        <f ca="1">Conf!AP61</f>
        <v/>
      </c>
      <c r="AN18" s="104" t="str">
        <f ca="1">Conf!AQ61</f>
        <v/>
      </c>
      <c r="AO18" s="104" t="str">
        <f ca="1">Conf!AR61</f>
        <v/>
      </c>
      <c r="AP18" s="104" t="str">
        <f ca="1">Conf!AS61</f>
        <v/>
      </c>
      <c r="AQ18" s="104" t="str">
        <f ca="1">Conf!AT61</f>
        <v/>
      </c>
      <c r="AR18" s="104" t="str">
        <f ca="1">Conf!AU61</f>
        <v/>
      </c>
      <c r="AS18" s="104" t="str">
        <f ca="1">Conf!AV61</f>
        <v/>
      </c>
      <c r="AT18" s="104" t="str">
        <f ca="1">Conf!AW61</f>
        <v/>
      </c>
      <c r="AU18" s="104" t="str">
        <f ca="1">Conf!AX61</f>
        <v/>
      </c>
      <c r="AV18" s="128" t="str">
        <f ca="1">Conf!AY61</f>
        <v/>
      </c>
    </row>
    <row r="19" spans="2:48" x14ac:dyDescent="0.25">
      <c r="B19" s="71">
        <v>1</v>
      </c>
      <c r="C19" s="52" t="str">
        <f>VLOOKUP($B19,Conf!$DM$4:$DP$35,2,0)</f>
        <v>Sebastian VETTEL</v>
      </c>
      <c r="D19" s="53">
        <f>VLOOKUP($B19,Conf!$DM$4:$DP$35,4,0)</f>
        <v>0</v>
      </c>
      <c r="E19" s="48"/>
      <c r="G19" s="98" t="str">
        <f>Conf!H10</f>
        <v>Marcus ERICSSON</v>
      </c>
      <c r="H19" s="99">
        <f>IF($G19="","",VLOOKUP($G19,Conf!$H$4:$DE$35,ESTADISTICAS!H$10,0))</f>
        <v>0</v>
      </c>
      <c r="I19" s="99">
        <f>IF($G19="","",VLOOKUP($G19,Conf!$H$4:$DE$35,ESTADISTICAS!I$10,0))</f>
        <v>0</v>
      </c>
      <c r="J19" s="99">
        <f>IF($G19="","",VLOOKUP($G19,Conf!$H$4:$DE$35,ESTADISTICAS!J$10,0))</f>
        <v>0</v>
      </c>
      <c r="K19" s="99">
        <f>IF($G19="","",VLOOKUP($G19,Conf!$H$4:$DE$35,ESTADISTICAS!K$10,0))</f>
        <v>0</v>
      </c>
      <c r="L19" s="99">
        <f>IF($G19="","",VLOOKUP($G19,Conf!$H$4:$DE$35,ESTADISTICAS!L$10,0))</f>
        <v>0</v>
      </c>
      <c r="M19" s="99">
        <f>IF($G19="","",VLOOKUP($G19,Conf!$H$4:$DE$35,ESTADISTICAS!M$10,0))</f>
        <v>0</v>
      </c>
      <c r="N19" s="99">
        <f>IF($G19="","",VLOOKUP($G19,Conf!$H$4:$DE$35,ESTADISTICAS!N$10,0))</f>
        <v>0</v>
      </c>
      <c r="O19" s="99">
        <f>IF($G19="","",VLOOKUP($G19,Conf!$H$4:$DE$35,ESTADISTICAS!O$10,0))</f>
        <v>0</v>
      </c>
      <c r="P19" s="99">
        <f>IF($G19="","",VLOOKUP($G19,Conf!$H$4:$DE$35,ESTADISTICAS!P$10,0))</f>
        <v>0</v>
      </c>
      <c r="Q19" s="99">
        <f>IF($G19="","",VLOOKUP($G19,Conf!$H$4:$DE$35,ESTADISTICAS!Q$10,0))</f>
        <v>0</v>
      </c>
      <c r="R19" s="99">
        <f>IF($G19="","",VLOOKUP($G19,Conf!$H$4:$DE$35,ESTADISTICAS!R$10,0))</f>
        <v>0</v>
      </c>
      <c r="S19" s="99">
        <f t="shared" si="2"/>
        <v>0</v>
      </c>
      <c r="T19" s="62">
        <f>IF(G19="","",Conf!$B$42-SUM(H19:Q19))</f>
        <v>0</v>
      </c>
      <c r="U19" s="63" t="str">
        <f>IF(G19="","",CONCATENATE("(",Conf!$B$42,")"))</f>
        <v>(0)</v>
      </c>
      <c r="V19" s="86"/>
      <c r="W19" s="95">
        <v>4</v>
      </c>
      <c r="X19" s="95">
        <f t="shared" si="0"/>
        <v>2</v>
      </c>
      <c r="Y19" s="12">
        <v>8</v>
      </c>
      <c r="Z19" s="98">
        <f ca="1">IF($G19="","",VLOOKUP($G19,Conf!$H$56:$M$87,3,0))</f>
        <v>0</v>
      </c>
      <c r="AA19" s="99">
        <f ca="1">IF($G19="","",VLOOKUP($G19,Conf!$H$56:$M$87,4,0))</f>
        <v>0</v>
      </c>
      <c r="AB19" s="99">
        <f ca="1">IF($G19="","",VLOOKUP($G19,Conf!$H$56:$M$87,5,0))</f>
        <v>0</v>
      </c>
      <c r="AC19" s="101">
        <f ca="1">IF($G19="","",VLOOKUP($G19,Conf!$H$56:$M$87,6,0))</f>
        <v>0</v>
      </c>
      <c r="AD19" s="98" t="str">
        <f ca="1">Conf!AG62</f>
        <v/>
      </c>
      <c r="AE19" s="222" t="str">
        <f ca="1">Conf!AH62</f>
        <v/>
      </c>
      <c r="AF19" s="99" t="str">
        <f ca="1">Conf!AI62</f>
        <v/>
      </c>
      <c r="AG19" s="99" t="str">
        <f ca="1">Conf!AJ62</f>
        <v/>
      </c>
      <c r="AH19" s="99" t="str">
        <f ca="1">Conf!AK62</f>
        <v/>
      </c>
      <c r="AI19" s="99" t="str">
        <f ca="1">Conf!AL62</f>
        <v/>
      </c>
      <c r="AJ19" s="99" t="str">
        <f ca="1">Conf!AM62</f>
        <v/>
      </c>
      <c r="AK19" s="99" t="str">
        <f ca="1">Conf!AN62</f>
        <v/>
      </c>
      <c r="AL19" s="99" t="str">
        <f ca="1">Conf!AO62</f>
        <v/>
      </c>
      <c r="AM19" s="99" t="str">
        <f ca="1">Conf!AP62</f>
        <v/>
      </c>
      <c r="AN19" s="99" t="str">
        <f ca="1">Conf!AQ62</f>
        <v/>
      </c>
      <c r="AO19" s="99" t="str">
        <f ca="1">Conf!AR62</f>
        <v/>
      </c>
      <c r="AP19" s="99" t="str">
        <f ca="1">Conf!AS62</f>
        <v/>
      </c>
      <c r="AQ19" s="99" t="str">
        <f ca="1">Conf!AT62</f>
        <v/>
      </c>
      <c r="AR19" s="99" t="str">
        <f ca="1">Conf!AU62</f>
        <v/>
      </c>
      <c r="AS19" s="99" t="str">
        <f ca="1">Conf!AV62</f>
        <v/>
      </c>
      <c r="AT19" s="99" t="str">
        <f ca="1">Conf!AW62</f>
        <v/>
      </c>
      <c r="AU19" s="99" t="str">
        <f ca="1">Conf!AX62</f>
        <v/>
      </c>
      <c r="AV19" s="129" t="str">
        <f ca="1">Conf!AY62</f>
        <v/>
      </c>
    </row>
    <row r="20" spans="2:48" x14ac:dyDescent="0.25">
      <c r="B20" s="113">
        <f>B19+1</f>
        <v>2</v>
      </c>
      <c r="C20" s="114" t="str">
        <f>VLOOKUP($B20,Conf!$DM$4:$DP$35,2,0)</f>
        <v>Daniel RICCIARDO</v>
      </c>
      <c r="D20" s="115">
        <f>VLOOKUP($B20,Conf!$DM$4:$DP$35,4,0)</f>
        <v>0</v>
      </c>
      <c r="E20" s="48"/>
      <c r="G20" s="103" t="str">
        <f>Conf!H11</f>
        <v>Kamui KOBAYASHI</v>
      </c>
      <c r="H20" s="104">
        <f>IF($G20="","",VLOOKUP($G20,Conf!$H$4:$DE$35,ESTADISTICAS!H$10,0))</f>
        <v>0</v>
      </c>
      <c r="I20" s="104">
        <f>IF($G20="","",VLOOKUP($G20,Conf!$H$4:$DE$35,ESTADISTICAS!I$10,0))</f>
        <v>0</v>
      </c>
      <c r="J20" s="104">
        <f>IF($G20="","",VLOOKUP($G20,Conf!$H$4:$DE$35,ESTADISTICAS!J$10,0))</f>
        <v>0</v>
      </c>
      <c r="K20" s="104">
        <f>IF($G20="","",VLOOKUP($G20,Conf!$H$4:$DE$35,ESTADISTICAS!K$10,0))</f>
        <v>0</v>
      </c>
      <c r="L20" s="104">
        <f>IF($G20="","",VLOOKUP($G20,Conf!$H$4:$DE$35,ESTADISTICAS!L$10,0))</f>
        <v>0</v>
      </c>
      <c r="M20" s="104">
        <f>IF($G20="","",VLOOKUP($G20,Conf!$H$4:$DE$35,ESTADISTICAS!M$10,0))</f>
        <v>0</v>
      </c>
      <c r="N20" s="104">
        <f>IF($G20="","",VLOOKUP($G20,Conf!$H$4:$DE$35,ESTADISTICAS!N$10,0))</f>
        <v>0</v>
      </c>
      <c r="O20" s="104">
        <f>IF($G20="","",VLOOKUP($G20,Conf!$H$4:$DE$35,ESTADISTICAS!O$10,0))</f>
        <v>0</v>
      </c>
      <c r="P20" s="104">
        <f>IF($G20="","",VLOOKUP($G20,Conf!$H$4:$DE$35,ESTADISTICAS!P$10,0))</f>
        <v>0</v>
      </c>
      <c r="Q20" s="104">
        <f>IF($G20="","",VLOOKUP($G20,Conf!$H$4:$DE$35,ESTADISTICAS!Q$10,0))</f>
        <v>0</v>
      </c>
      <c r="R20" s="104">
        <f>IF($G20="","",VLOOKUP($G20,Conf!$H$4:$DE$35,ESTADISTICAS!R$10,0))</f>
        <v>0</v>
      </c>
      <c r="S20" s="104">
        <f t="shared" si="2"/>
        <v>0</v>
      </c>
      <c r="T20" s="105">
        <f>IF(G20="","",Conf!$B$42-SUM(H20:Q20))</f>
        <v>0</v>
      </c>
      <c r="U20" s="106" t="str">
        <f>IF(G20="","",CONCATENATE("(",Conf!$B$42,")"))</f>
        <v>(0)</v>
      </c>
      <c r="V20" s="86"/>
      <c r="W20" s="95">
        <v>2</v>
      </c>
      <c r="X20" s="95">
        <f t="shared" si="0"/>
        <v>1</v>
      </c>
      <c r="Y20" s="12">
        <v>9</v>
      </c>
      <c r="Z20" s="103">
        <f ca="1">IF($G20="","",VLOOKUP($G20,Conf!$H$56:$M$87,3,0))</f>
        <v>0</v>
      </c>
      <c r="AA20" s="104">
        <f ca="1">IF($G20="","",VLOOKUP($G20,Conf!$H$56:$M$87,4,0))</f>
        <v>0</v>
      </c>
      <c r="AB20" s="104">
        <f ca="1">IF($G20="","",VLOOKUP($G20,Conf!$H$56:$M$87,5,0))</f>
        <v>0</v>
      </c>
      <c r="AC20" s="107">
        <f ca="1">IF($G20="","",VLOOKUP($G20,Conf!$H$56:$M$87,6,0))</f>
        <v>0</v>
      </c>
      <c r="AD20" s="103" t="str">
        <f ca="1">Conf!AG63</f>
        <v/>
      </c>
      <c r="AE20" s="221" t="str">
        <f ca="1">Conf!AH63</f>
        <v/>
      </c>
      <c r="AF20" s="104" t="str">
        <f ca="1">Conf!AI63</f>
        <v/>
      </c>
      <c r="AG20" s="104" t="str">
        <f ca="1">Conf!AJ63</f>
        <v/>
      </c>
      <c r="AH20" s="104" t="str">
        <f ca="1">Conf!AK63</f>
        <v/>
      </c>
      <c r="AI20" s="104" t="str">
        <f ca="1">Conf!AL63</f>
        <v/>
      </c>
      <c r="AJ20" s="104" t="str">
        <f ca="1">Conf!AM63</f>
        <v/>
      </c>
      <c r="AK20" s="104" t="str">
        <f ca="1">Conf!AN63</f>
        <v/>
      </c>
      <c r="AL20" s="104" t="str">
        <f ca="1">Conf!AO63</f>
        <v/>
      </c>
      <c r="AM20" s="104" t="str">
        <f ca="1">Conf!AP63</f>
        <v/>
      </c>
      <c r="AN20" s="104" t="str">
        <f ca="1">Conf!AQ63</f>
        <v/>
      </c>
      <c r="AO20" s="104" t="str">
        <f ca="1">Conf!AR63</f>
        <v/>
      </c>
      <c r="AP20" s="104" t="str">
        <f ca="1">Conf!AS63</f>
        <v/>
      </c>
      <c r="AQ20" s="104" t="str">
        <f ca="1">Conf!AT63</f>
        <v/>
      </c>
      <c r="AR20" s="104" t="str">
        <f ca="1">Conf!AU63</f>
        <v/>
      </c>
      <c r="AS20" s="104" t="str">
        <f ca="1">Conf!AV63</f>
        <v/>
      </c>
      <c r="AT20" s="104" t="str">
        <f ca="1">Conf!AW63</f>
        <v/>
      </c>
      <c r="AU20" s="104" t="str">
        <f ca="1">Conf!AX63</f>
        <v/>
      </c>
      <c r="AV20" s="128" t="str">
        <f ca="1">Conf!AY63</f>
        <v/>
      </c>
    </row>
    <row r="21" spans="2:48" x14ac:dyDescent="0.25">
      <c r="B21" s="57">
        <f t="shared" ref="B21:B23" si="3">B20+1</f>
        <v>3</v>
      </c>
      <c r="C21" s="58" t="str">
        <f>VLOOKUP($B21,Conf!$DM$4:$DP$35,2,0)</f>
        <v>Max CHILTON</v>
      </c>
      <c r="D21" s="59">
        <f>VLOOKUP($B21,Conf!$DM$4:$DP$35,4,0)</f>
        <v>0</v>
      </c>
      <c r="E21" s="48"/>
      <c r="G21" s="98" t="str">
        <f>Conf!H12</f>
        <v>Sergio PEREZ</v>
      </c>
      <c r="H21" s="99">
        <f>IF($G21="","",VLOOKUP($G21,Conf!$H$4:$DE$35,ESTADISTICAS!H$10,0))</f>
        <v>0</v>
      </c>
      <c r="I21" s="99">
        <f>IF($G21="","",VLOOKUP($G21,Conf!$H$4:$DE$35,ESTADISTICAS!I$10,0))</f>
        <v>0</v>
      </c>
      <c r="J21" s="99">
        <f>IF($G21="","",VLOOKUP($G21,Conf!$H$4:$DE$35,ESTADISTICAS!J$10,0))</f>
        <v>0</v>
      </c>
      <c r="K21" s="99">
        <f>IF($G21="","",VLOOKUP($G21,Conf!$H$4:$DE$35,ESTADISTICAS!K$10,0))</f>
        <v>0</v>
      </c>
      <c r="L21" s="99">
        <f>IF($G21="","",VLOOKUP($G21,Conf!$H$4:$DE$35,ESTADISTICAS!L$10,0))</f>
        <v>0</v>
      </c>
      <c r="M21" s="99">
        <f>IF($G21="","",VLOOKUP($G21,Conf!$H$4:$DE$35,ESTADISTICAS!M$10,0))</f>
        <v>0</v>
      </c>
      <c r="N21" s="99">
        <f>IF($G21="","",VLOOKUP($G21,Conf!$H$4:$DE$35,ESTADISTICAS!N$10,0))</f>
        <v>0</v>
      </c>
      <c r="O21" s="99">
        <f>IF($G21="","",VLOOKUP($G21,Conf!$H$4:$DE$35,ESTADISTICAS!O$10,0))</f>
        <v>0</v>
      </c>
      <c r="P21" s="99">
        <f>IF($G21="","",VLOOKUP($G21,Conf!$H$4:$DE$35,ESTADISTICAS!P$10,0))</f>
        <v>0</v>
      </c>
      <c r="Q21" s="99">
        <f>IF($G21="","",VLOOKUP($G21,Conf!$H$4:$DE$35,ESTADISTICAS!Q$10,0))</f>
        <v>0</v>
      </c>
      <c r="R21" s="99">
        <f>IF($G21="","",VLOOKUP($G21,Conf!$H$4:$DE$35,ESTADISTICAS!R$10,0))</f>
        <v>0</v>
      </c>
      <c r="S21" s="99">
        <f t="shared" si="2"/>
        <v>0</v>
      </c>
      <c r="T21" s="62">
        <f>IF(G21="","",Conf!$B$42-SUM(H21:Q21))</f>
        <v>0</v>
      </c>
      <c r="U21" s="63" t="str">
        <f>IF(G21="","",CONCATENATE("(",Conf!$B$42,")"))</f>
        <v>(0)</v>
      </c>
      <c r="V21" s="86"/>
      <c r="W21" s="95">
        <v>1</v>
      </c>
      <c r="X21" s="95">
        <f t="shared" si="0"/>
        <v>0.5</v>
      </c>
      <c r="Y21" s="12">
        <v>10</v>
      </c>
      <c r="Z21" s="98">
        <f ca="1">IF($G21="","",VLOOKUP($G21,Conf!$H$56:$M$87,3,0))</f>
        <v>0</v>
      </c>
      <c r="AA21" s="99">
        <f ca="1">IF($G21="","",VLOOKUP($G21,Conf!$H$56:$M$87,4,0))</f>
        <v>0</v>
      </c>
      <c r="AB21" s="99">
        <f ca="1">IF($G21="","",VLOOKUP($G21,Conf!$H$56:$M$87,5,0))</f>
        <v>0</v>
      </c>
      <c r="AC21" s="101">
        <f ca="1">IF($G21="","",VLOOKUP($G21,Conf!$H$56:$M$87,6,0))</f>
        <v>0</v>
      </c>
      <c r="AD21" s="98" t="str">
        <f ca="1">Conf!AG64</f>
        <v/>
      </c>
      <c r="AE21" s="222" t="str">
        <f ca="1">Conf!AH64</f>
        <v/>
      </c>
      <c r="AF21" s="99" t="str">
        <f ca="1">Conf!AI64</f>
        <v/>
      </c>
      <c r="AG21" s="99" t="str">
        <f ca="1">Conf!AJ64</f>
        <v/>
      </c>
      <c r="AH21" s="99" t="str">
        <f ca="1">Conf!AK64</f>
        <v/>
      </c>
      <c r="AI21" s="99" t="str">
        <f ca="1">Conf!AL64</f>
        <v/>
      </c>
      <c r="AJ21" s="99" t="str">
        <f ca="1">Conf!AM64</f>
        <v/>
      </c>
      <c r="AK21" s="99" t="str">
        <f ca="1">Conf!AN64</f>
        <v/>
      </c>
      <c r="AL21" s="99" t="str">
        <f ca="1">Conf!AO64</f>
        <v/>
      </c>
      <c r="AM21" s="99" t="str">
        <f ca="1">Conf!AP64</f>
        <v/>
      </c>
      <c r="AN21" s="99" t="str">
        <f ca="1">Conf!AQ64</f>
        <v/>
      </c>
      <c r="AO21" s="99" t="str">
        <f ca="1">Conf!AR64</f>
        <v/>
      </c>
      <c r="AP21" s="99" t="str">
        <f ca="1">Conf!AS64</f>
        <v/>
      </c>
      <c r="AQ21" s="99" t="str">
        <f ca="1">Conf!AT64</f>
        <v/>
      </c>
      <c r="AR21" s="99" t="str">
        <f ca="1">Conf!AU64</f>
        <v/>
      </c>
      <c r="AS21" s="99" t="str">
        <f ca="1">Conf!AV64</f>
        <v/>
      </c>
      <c r="AT21" s="99" t="str">
        <f ca="1">Conf!AW64</f>
        <v/>
      </c>
      <c r="AU21" s="99" t="str">
        <f ca="1">Conf!AX64</f>
        <v/>
      </c>
      <c r="AV21" s="129" t="str">
        <f ca="1">Conf!AY64</f>
        <v/>
      </c>
    </row>
    <row r="22" spans="2:48" x14ac:dyDescent="0.25">
      <c r="B22" s="113">
        <f t="shared" si="3"/>
        <v>4</v>
      </c>
      <c r="C22" s="114" t="str">
        <f>VLOOKUP($B22,Conf!$DM$4:$DP$35,2,0)</f>
        <v>Nico ROSBERG</v>
      </c>
      <c r="D22" s="115">
        <f>VLOOKUP($B22,Conf!$DM$4:$DP$35,4,0)</f>
        <v>0</v>
      </c>
      <c r="E22" s="48"/>
      <c r="G22" s="103" t="str">
        <f>Conf!H13</f>
        <v>Pastor MALDONADO</v>
      </c>
      <c r="H22" s="104">
        <f>IF($G22="","",VLOOKUP($G22,Conf!$H$4:$DE$35,ESTADISTICAS!H$10,0))</f>
        <v>0</v>
      </c>
      <c r="I22" s="104">
        <f>IF($G22="","",VLOOKUP($G22,Conf!$H$4:$DE$35,ESTADISTICAS!I$10,0))</f>
        <v>0</v>
      </c>
      <c r="J22" s="104">
        <f>IF($G22="","",VLOOKUP($G22,Conf!$H$4:$DE$35,ESTADISTICAS!J$10,0))</f>
        <v>0</v>
      </c>
      <c r="K22" s="104">
        <f>IF($G22="","",VLOOKUP($G22,Conf!$H$4:$DE$35,ESTADISTICAS!K$10,0))</f>
        <v>0</v>
      </c>
      <c r="L22" s="104">
        <f>IF($G22="","",VLOOKUP($G22,Conf!$H$4:$DE$35,ESTADISTICAS!L$10,0))</f>
        <v>0</v>
      </c>
      <c r="M22" s="104">
        <f>IF($G22="","",VLOOKUP($G22,Conf!$H$4:$DE$35,ESTADISTICAS!M$10,0))</f>
        <v>0</v>
      </c>
      <c r="N22" s="104">
        <f>IF($G22="","",VLOOKUP($G22,Conf!$H$4:$DE$35,ESTADISTICAS!N$10,0))</f>
        <v>0</v>
      </c>
      <c r="O22" s="104">
        <f>IF($G22="","",VLOOKUP($G22,Conf!$H$4:$DE$35,ESTADISTICAS!O$10,0))</f>
        <v>0</v>
      </c>
      <c r="P22" s="104">
        <f>IF($G22="","",VLOOKUP($G22,Conf!$H$4:$DE$35,ESTADISTICAS!P$10,0))</f>
        <v>0</v>
      </c>
      <c r="Q22" s="104">
        <f>IF($G22="","",VLOOKUP($G22,Conf!$H$4:$DE$35,ESTADISTICAS!Q$10,0))</f>
        <v>0</v>
      </c>
      <c r="R22" s="104">
        <f>IF($G22="","",VLOOKUP($G22,Conf!$H$4:$DE$35,ESTADISTICAS!R$10,0))</f>
        <v>0</v>
      </c>
      <c r="S22" s="104">
        <f t="shared" si="2"/>
        <v>0</v>
      </c>
      <c r="T22" s="105">
        <f>IF(G22="","",Conf!$B$42-SUM(H22:Q22))</f>
        <v>0</v>
      </c>
      <c r="U22" s="106" t="str">
        <f>IF(G22="","",CONCATENATE("(",Conf!$B$42,")"))</f>
        <v>(0)</v>
      </c>
      <c r="V22" s="86"/>
      <c r="W22" s="87"/>
      <c r="X22" s="87"/>
      <c r="Y22" s="88"/>
      <c r="Z22" s="103">
        <f ca="1">IF($G22="","",VLOOKUP($G22,Conf!$H$56:$M$87,3,0))</f>
        <v>0</v>
      </c>
      <c r="AA22" s="104">
        <f ca="1">IF($G22="","",VLOOKUP($G22,Conf!$H$56:$M$87,4,0))</f>
        <v>0</v>
      </c>
      <c r="AB22" s="104">
        <f ca="1">IF($G22="","",VLOOKUP($G22,Conf!$H$56:$M$87,5,0))</f>
        <v>0</v>
      </c>
      <c r="AC22" s="107">
        <f ca="1">IF($G22="","",VLOOKUP($G22,Conf!$H$56:$M$87,6,0))</f>
        <v>0</v>
      </c>
      <c r="AD22" s="103" t="str">
        <f ca="1">Conf!AG65</f>
        <v/>
      </c>
      <c r="AE22" s="221" t="str">
        <f ca="1">Conf!AH65</f>
        <v/>
      </c>
      <c r="AF22" s="104" t="str">
        <f ca="1">Conf!AI65</f>
        <v/>
      </c>
      <c r="AG22" s="104" t="str">
        <f ca="1">Conf!AJ65</f>
        <v/>
      </c>
      <c r="AH22" s="104" t="str">
        <f ca="1">Conf!AK65</f>
        <v/>
      </c>
      <c r="AI22" s="104" t="str">
        <f ca="1">Conf!AL65</f>
        <v/>
      </c>
      <c r="AJ22" s="104" t="str">
        <f ca="1">Conf!AM65</f>
        <v/>
      </c>
      <c r="AK22" s="104" t="str">
        <f ca="1">Conf!AN65</f>
        <v/>
      </c>
      <c r="AL22" s="104" t="str">
        <f ca="1">Conf!AO65</f>
        <v/>
      </c>
      <c r="AM22" s="104" t="str">
        <f ca="1">Conf!AP65</f>
        <v/>
      </c>
      <c r="AN22" s="104" t="str">
        <f ca="1">Conf!AQ65</f>
        <v/>
      </c>
      <c r="AO22" s="104" t="str">
        <f ca="1">Conf!AR65</f>
        <v/>
      </c>
      <c r="AP22" s="104" t="str">
        <f ca="1">Conf!AS65</f>
        <v/>
      </c>
      <c r="AQ22" s="104" t="str">
        <f ca="1">Conf!AT65</f>
        <v/>
      </c>
      <c r="AR22" s="104" t="str">
        <f ca="1">Conf!AU65</f>
        <v/>
      </c>
      <c r="AS22" s="104" t="str">
        <f ca="1">Conf!AV65</f>
        <v/>
      </c>
      <c r="AT22" s="104" t="str">
        <f ca="1">Conf!AW65</f>
        <v/>
      </c>
      <c r="AU22" s="104" t="str">
        <f ca="1">Conf!AX65</f>
        <v/>
      </c>
      <c r="AV22" s="128" t="str">
        <f ca="1">Conf!AY65</f>
        <v/>
      </c>
    </row>
    <row r="23" spans="2:48" x14ac:dyDescent="0.25">
      <c r="B23" s="64">
        <f t="shared" si="3"/>
        <v>5</v>
      </c>
      <c r="C23" s="65" t="str">
        <f>VLOOKUP($B23,Conf!$DM$4:$DP$35,2,0)</f>
        <v>Kimi RAIKKONEN</v>
      </c>
      <c r="D23" s="66">
        <f>VLOOKUP($B23,Conf!$DM$4:$DP$35,4,0)</f>
        <v>0</v>
      </c>
      <c r="E23" s="49"/>
      <c r="G23" s="98" t="str">
        <f>Conf!H14</f>
        <v>Fernando ALONSO</v>
      </c>
      <c r="H23" s="99">
        <f>IF($G23="","",VLOOKUP($G23,Conf!$H$4:$DE$35,ESTADISTICAS!H$10,0))</f>
        <v>0</v>
      </c>
      <c r="I23" s="99">
        <f>IF($G23="","",VLOOKUP($G23,Conf!$H$4:$DE$35,ESTADISTICAS!I$10,0))</f>
        <v>0</v>
      </c>
      <c r="J23" s="99">
        <f>IF($G23="","",VLOOKUP($G23,Conf!$H$4:$DE$35,ESTADISTICAS!J$10,0))</f>
        <v>0</v>
      </c>
      <c r="K23" s="99">
        <f>IF($G23="","",VLOOKUP($G23,Conf!$H$4:$DE$35,ESTADISTICAS!K$10,0))</f>
        <v>0</v>
      </c>
      <c r="L23" s="99">
        <f>IF($G23="","",VLOOKUP($G23,Conf!$H$4:$DE$35,ESTADISTICAS!L$10,0))</f>
        <v>0</v>
      </c>
      <c r="M23" s="99">
        <f>IF($G23="","",VLOOKUP($G23,Conf!$H$4:$DE$35,ESTADISTICAS!M$10,0))</f>
        <v>0</v>
      </c>
      <c r="N23" s="99">
        <f>IF($G23="","",VLOOKUP($G23,Conf!$H$4:$DE$35,ESTADISTICAS!N$10,0))</f>
        <v>0</v>
      </c>
      <c r="O23" s="99">
        <f>IF($G23="","",VLOOKUP($G23,Conf!$H$4:$DE$35,ESTADISTICAS!O$10,0))</f>
        <v>0</v>
      </c>
      <c r="P23" s="99">
        <f>IF($G23="","",VLOOKUP($G23,Conf!$H$4:$DE$35,ESTADISTICAS!P$10,0))</f>
        <v>0</v>
      </c>
      <c r="Q23" s="99">
        <f>IF($G23="","",VLOOKUP($G23,Conf!$H$4:$DE$35,ESTADISTICAS!Q$10,0))</f>
        <v>0</v>
      </c>
      <c r="R23" s="99">
        <f>IF($G23="","",VLOOKUP($G23,Conf!$H$4:$DE$35,ESTADISTICAS!R$10,0))</f>
        <v>0</v>
      </c>
      <c r="S23" s="99">
        <f t="shared" si="2"/>
        <v>0</v>
      </c>
      <c r="T23" s="62">
        <f>IF(G23="","",Conf!$B$42-SUM(H23:Q23))</f>
        <v>0</v>
      </c>
      <c r="U23" s="63" t="str">
        <f>IF(G23="","",CONCATENATE("(",Conf!$B$42,")"))</f>
        <v>(0)</v>
      </c>
      <c r="V23" s="86"/>
      <c r="W23" s="87"/>
      <c r="X23" s="87"/>
      <c r="Y23" s="88"/>
      <c r="Z23" s="98">
        <f ca="1">IF($G23="","",VLOOKUP($G23,Conf!$H$56:$M$87,3,0))</f>
        <v>0</v>
      </c>
      <c r="AA23" s="99">
        <f ca="1">IF($G23="","",VLOOKUP($G23,Conf!$H$56:$M$87,4,0))</f>
        <v>0</v>
      </c>
      <c r="AB23" s="99">
        <f ca="1">IF($G23="","",VLOOKUP($G23,Conf!$H$56:$M$87,5,0))</f>
        <v>0</v>
      </c>
      <c r="AC23" s="101">
        <f ca="1">IF($G23="","",VLOOKUP($G23,Conf!$H$56:$M$87,6,0))</f>
        <v>0</v>
      </c>
      <c r="AD23" s="98" t="str">
        <f ca="1">Conf!AG66</f>
        <v/>
      </c>
      <c r="AE23" s="222" t="str">
        <f ca="1">Conf!AH66</f>
        <v/>
      </c>
      <c r="AF23" s="99" t="str">
        <f ca="1">Conf!AI66</f>
        <v/>
      </c>
      <c r="AG23" s="99" t="str">
        <f ca="1">Conf!AJ66</f>
        <v/>
      </c>
      <c r="AH23" s="99" t="str">
        <f ca="1">Conf!AK66</f>
        <v/>
      </c>
      <c r="AI23" s="99" t="str">
        <f ca="1">Conf!AL66</f>
        <v/>
      </c>
      <c r="AJ23" s="99" t="str">
        <f ca="1">Conf!AM66</f>
        <v/>
      </c>
      <c r="AK23" s="99" t="str">
        <f ca="1">Conf!AN66</f>
        <v/>
      </c>
      <c r="AL23" s="99" t="str">
        <f ca="1">Conf!AO66</f>
        <v/>
      </c>
      <c r="AM23" s="99" t="str">
        <f ca="1">Conf!AP66</f>
        <v/>
      </c>
      <c r="AN23" s="99" t="str">
        <f ca="1">Conf!AQ66</f>
        <v/>
      </c>
      <c r="AO23" s="99" t="str">
        <f ca="1">Conf!AR66</f>
        <v/>
      </c>
      <c r="AP23" s="99" t="str">
        <f ca="1">Conf!AS66</f>
        <v/>
      </c>
      <c r="AQ23" s="99" t="str">
        <f ca="1">Conf!AT66</f>
        <v/>
      </c>
      <c r="AR23" s="99" t="str">
        <f ca="1">Conf!AU66</f>
        <v/>
      </c>
      <c r="AS23" s="99" t="str">
        <f ca="1">Conf!AV66</f>
        <v/>
      </c>
      <c r="AT23" s="99" t="str">
        <f ca="1">Conf!AW66</f>
        <v/>
      </c>
      <c r="AU23" s="99" t="str">
        <f ca="1">Conf!AX66</f>
        <v/>
      </c>
      <c r="AV23" s="129" t="str">
        <f ca="1">Conf!AY66</f>
        <v/>
      </c>
    </row>
    <row r="24" spans="2:48" x14ac:dyDescent="0.25">
      <c r="G24" s="103" t="str">
        <f>Conf!H15</f>
        <v>Jules BIANCHI</v>
      </c>
      <c r="H24" s="104">
        <f>IF($G24="","",VLOOKUP($G24,Conf!$H$4:$DE$35,ESTADISTICAS!H$10,0))</f>
        <v>0</v>
      </c>
      <c r="I24" s="104">
        <f>IF($G24="","",VLOOKUP($G24,Conf!$H$4:$DE$35,ESTADISTICAS!I$10,0))</f>
        <v>0</v>
      </c>
      <c r="J24" s="104">
        <f>IF($G24="","",VLOOKUP($G24,Conf!$H$4:$DE$35,ESTADISTICAS!J$10,0))</f>
        <v>0</v>
      </c>
      <c r="K24" s="104">
        <f>IF($G24="","",VLOOKUP($G24,Conf!$H$4:$DE$35,ESTADISTICAS!K$10,0))</f>
        <v>0</v>
      </c>
      <c r="L24" s="104">
        <f>IF($G24="","",VLOOKUP($G24,Conf!$H$4:$DE$35,ESTADISTICAS!L$10,0))</f>
        <v>0</v>
      </c>
      <c r="M24" s="104">
        <f>IF($G24="","",VLOOKUP($G24,Conf!$H$4:$DE$35,ESTADISTICAS!M$10,0))</f>
        <v>0</v>
      </c>
      <c r="N24" s="104">
        <f>IF($G24="","",VLOOKUP($G24,Conf!$H$4:$DE$35,ESTADISTICAS!N$10,0))</f>
        <v>0</v>
      </c>
      <c r="O24" s="104">
        <f>IF($G24="","",VLOOKUP($G24,Conf!$H$4:$DE$35,ESTADISTICAS!O$10,0))</f>
        <v>0</v>
      </c>
      <c r="P24" s="104">
        <f>IF($G24="","",VLOOKUP($G24,Conf!$H$4:$DE$35,ESTADISTICAS!P$10,0))</f>
        <v>0</v>
      </c>
      <c r="Q24" s="104">
        <f>IF($G24="","",VLOOKUP($G24,Conf!$H$4:$DE$35,ESTADISTICAS!Q$10,0))</f>
        <v>0</v>
      </c>
      <c r="R24" s="104">
        <f>IF($G24="","",VLOOKUP($G24,Conf!$H$4:$DE$35,ESTADISTICAS!R$10,0))</f>
        <v>0</v>
      </c>
      <c r="S24" s="104">
        <f t="shared" si="2"/>
        <v>0</v>
      </c>
      <c r="T24" s="105">
        <f>IF(G24="","",Conf!$B$42-SUM(H24:Q24))</f>
        <v>0</v>
      </c>
      <c r="U24" s="106" t="str">
        <f>IF(G24="","",CONCATENATE("(",Conf!$B$42,")"))</f>
        <v>(0)</v>
      </c>
      <c r="V24" s="86"/>
      <c r="W24" s="87"/>
      <c r="X24" s="87"/>
      <c r="Y24" s="88"/>
      <c r="Z24" s="103">
        <f ca="1">IF($G24="","",VLOOKUP($G24,Conf!$H$56:$M$87,3,0))</f>
        <v>0</v>
      </c>
      <c r="AA24" s="104">
        <f ca="1">IF($G24="","",VLOOKUP($G24,Conf!$H$56:$M$87,4,0))</f>
        <v>0</v>
      </c>
      <c r="AB24" s="104">
        <f ca="1">IF($G24="","",VLOOKUP($G24,Conf!$H$56:$M$87,5,0))</f>
        <v>0</v>
      </c>
      <c r="AC24" s="107">
        <f ca="1">IF($G24="","",VLOOKUP($G24,Conf!$H$56:$M$87,6,0))</f>
        <v>0</v>
      </c>
      <c r="AD24" s="103" t="str">
        <f ca="1">Conf!AG67</f>
        <v/>
      </c>
      <c r="AE24" s="221" t="str">
        <f ca="1">Conf!AH67</f>
        <v/>
      </c>
      <c r="AF24" s="104" t="str">
        <f ca="1">Conf!AI67</f>
        <v/>
      </c>
      <c r="AG24" s="104" t="str">
        <f ca="1">Conf!AJ67</f>
        <v/>
      </c>
      <c r="AH24" s="104" t="str">
        <f ca="1">Conf!AK67</f>
        <v/>
      </c>
      <c r="AI24" s="104" t="str">
        <f ca="1">Conf!AL67</f>
        <v/>
      </c>
      <c r="AJ24" s="104" t="str">
        <f ca="1">Conf!AM67</f>
        <v/>
      </c>
      <c r="AK24" s="104" t="str">
        <f ca="1">Conf!AN67</f>
        <v/>
      </c>
      <c r="AL24" s="104" t="str">
        <f ca="1">Conf!AO67</f>
        <v/>
      </c>
      <c r="AM24" s="104" t="str">
        <f ca="1">Conf!AP67</f>
        <v/>
      </c>
      <c r="AN24" s="104" t="str">
        <f ca="1">Conf!AQ67</f>
        <v/>
      </c>
      <c r="AO24" s="104" t="str">
        <f ca="1">Conf!AR67</f>
        <v/>
      </c>
      <c r="AP24" s="104" t="str">
        <f ca="1">Conf!AS67</f>
        <v/>
      </c>
      <c r="AQ24" s="104" t="str">
        <f ca="1">Conf!AT67</f>
        <v/>
      </c>
      <c r="AR24" s="104" t="str">
        <f ca="1">Conf!AU67</f>
        <v/>
      </c>
      <c r="AS24" s="104" t="str">
        <f ca="1">Conf!AV67</f>
        <v/>
      </c>
      <c r="AT24" s="104" t="str">
        <f ca="1">Conf!AW67</f>
        <v/>
      </c>
      <c r="AU24" s="104" t="str">
        <f ca="1">Conf!AX67</f>
        <v/>
      </c>
      <c r="AV24" s="128" t="str">
        <f ca="1">Conf!AY67</f>
        <v/>
      </c>
    </row>
    <row r="25" spans="2:48" x14ac:dyDescent="0.25">
      <c r="B25" s="180" t="s">
        <v>117</v>
      </c>
      <c r="C25" s="181"/>
      <c r="D25" s="181"/>
      <c r="E25" s="182"/>
      <c r="G25" s="98" t="str">
        <f>Conf!H16</f>
        <v>Felipe MASSA</v>
      </c>
      <c r="H25" s="99">
        <f>IF($G25="","",VLOOKUP($G25,Conf!$H$4:$DE$35,ESTADISTICAS!H$10,0))</f>
        <v>0</v>
      </c>
      <c r="I25" s="99">
        <f>IF($G25="","",VLOOKUP($G25,Conf!$H$4:$DE$35,ESTADISTICAS!I$10,0))</f>
        <v>0</v>
      </c>
      <c r="J25" s="99">
        <f>IF($G25="","",VLOOKUP($G25,Conf!$H$4:$DE$35,ESTADISTICAS!J$10,0))</f>
        <v>0</v>
      </c>
      <c r="K25" s="99">
        <f>IF($G25="","",VLOOKUP($G25,Conf!$H$4:$DE$35,ESTADISTICAS!K$10,0))</f>
        <v>0</v>
      </c>
      <c r="L25" s="99">
        <f>IF($G25="","",VLOOKUP($G25,Conf!$H$4:$DE$35,ESTADISTICAS!L$10,0))</f>
        <v>0</v>
      </c>
      <c r="M25" s="99">
        <f>IF($G25="","",VLOOKUP($G25,Conf!$H$4:$DE$35,ESTADISTICAS!M$10,0))</f>
        <v>0</v>
      </c>
      <c r="N25" s="99">
        <f>IF($G25="","",VLOOKUP($G25,Conf!$H$4:$DE$35,ESTADISTICAS!N$10,0))</f>
        <v>0</v>
      </c>
      <c r="O25" s="99">
        <f>IF($G25="","",VLOOKUP($G25,Conf!$H$4:$DE$35,ESTADISTICAS!O$10,0))</f>
        <v>0</v>
      </c>
      <c r="P25" s="99">
        <f>IF($G25="","",VLOOKUP($G25,Conf!$H$4:$DE$35,ESTADISTICAS!P$10,0))</f>
        <v>0</v>
      </c>
      <c r="Q25" s="99">
        <f>IF($G25="","",VLOOKUP($G25,Conf!$H$4:$DE$35,ESTADISTICAS!Q$10,0))</f>
        <v>0</v>
      </c>
      <c r="R25" s="99">
        <f>IF($G25="","",VLOOKUP($G25,Conf!$H$4:$DE$35,ESTADISTICAS!R$10,0))</f>
        <v>0</v>
      </c>
      <c r="S25" s="99">
        <f t="shared" si="2"/>
        <v>0</v>
      </c>
      <c r="T25" s="62">
        <f>IF(G25="","",Conf!$B$42-SUM(H25:Q25))</f>
        <v>0</v>
      </c>
      <c r="U25" s="63" t="str">
        <f>IF(G25="","",CONCATENATE("(",Conf!$B$42,")"))</f>
        <v>(0)</v>
      </c>
      <c r="V25" s="86"/>
      <c r="W25" s="87"/>
      <c r="X25" s="87"/>
      <c r="Y25" s="88"/>
      <c r="Z25" s="98">
        <f ca="1">IF($G25="","",VLOOKUP($G25,Conf!$H$56:$M$87,3,0))</f>
        <v>0</v>
      </c>
      <c r="AA25" s="99">
        <f ca="1">IF($G25="","",VLOOKUP($G25,Conf!$H$56:$M$87,4,0))</f>
        <v>0</v>
      </c>
      <c r="AB25" s="99">
        <f ca="1">IF($G25="","",VLOOKUP($G25,Conf!$H$56:$M$87,5,0))</f>
        <v>0</v>
      </c>
      <c r="AC25" s="101">
        <f ca="1">IF($G25="","",VLOOKUP($G25,Conf!$H$56:$M$87,6,0))</f>
        <v>0</v>
      </c>
      <c r="AD25" s="98" t="str">
        <f ca="1">Conf!AG68</f>
        <v/>
      </c>
      <c r="AE25" s="222" t="str">
        <f ca="1">Conf!AH68</f>
        <v/>
      </c>
      <c r="AF25" s="99" t="str">
        <f ca="1">Conf!AI68</f>
        <v/>
      </c>
      <c r="AG25" s="99" t="str">
        <f ca="1">Conf!AJ68</f>
        <v/>
      </c>
      <c r="AH25" s="99" t="str">
        <f ca="1">Conf!AK68</f>
        <v/>
      </c>
      <c r="AI25" s="99" t="str">
        <f ca="1">Conf!AL68</f>
        <v/>
      </c>
      <c r="AJ25" s="99" t="str">
        <f ca="1">Conf!AM68</f>
        <v/>
      </c>
      <c r="AK25" s="99" t="str">
        <f ca="1">Conf!AN68</f>
        <v/>
      </c>
      <c r="AL25" s="99" t="str">
        <f ca="1">Conf!AO68</f>
        <v/>
      </c>
      <c r="AM25" s="99" t="str">
        <f ca="1">Conf!AP68</f>
        <v/>
      </c>
      <c r="AN25" s="99" t="str">
        <f ca="1">Conf!AQ68</f>
        <v/>
      </c>
      <c r="AO25" s="99" t="str">
        <f ca="1">Conf!AR68</f>
        <v/>
      </c>
      <c r="AP25" s="99" t="str">
        <f ca="1">Conf!AS68</f>
        <v/>
      </c>
      <c r="AQ25" s="99" t="str">
        <f ca="1">Conf!AT68</f>
        <v/>
      </c>
      <c r="AR25" s="99" t="str">
        <f ca="1">Conf!AU68</f>
        <v/>
      </c>
      <c r="AS25" s="99" t="str">
        <f ca="1">Conf!AV68</f>
        <v/>
      </c>
      <c r="AT25" s="99" t="str">
        <f ca="1">Conf!AW68</f>
        <v/>
      </c>
      <c r="AU25" s="99" t="str">
        <f ca="1">Conf!AX68</f>
        <v/>
      </c>
      <c r="AV25" s="129" t="str">
        <f ca="1">Conf!AY68</f>
        <v/>
      </c>
    </row>
    <row r="26" spans="2:48" x14ac:dyDescent="0.25">
      <c r="B26" s="71">
        <v>1</v>
      </c>
      <c r="C26" s="52" t="str">
        <f>VLOOKUP($B26,Conf!$DS$4:$DV$35,2,0)</f>
        <v>Sebastian VETTEL</v>
      </c>
      <c r="D26" s="53">
        <f>VLOOKUP($B26,Conf!$DS$4:$DV$35,4,0)</f>
        <v>0</v>
      </c>
      <c r="E26" s="48"/>
      <c r="G26" s="103" t="str">
        <f>Conf!H17</f>
        <v>Kevin MAGNUSSEN</v>
      </c>
      <c r="H26" s="104">
        <f>IF($G26="","",VLOOKUP($G26,Conf!$H$4:$DE$35,ESTADISTICAS!H$10,0))</f>
        <v>0</v>
      </c>
      <c r="I26" s="104">
        <f>IF($G26="","",VLOOKUP($G26,Conf!$H$4:$DE$35,ESTADISTICAS!I$10,0))</f>
        <v>0</v>
      </c>
      <c r="J26" s="104">
        <f>IF($G26="","",VLOOKUP($G26,Conf!$H$4:$DE$35,ESTADISTICAS!J$10,0))</f>
        <v>0</v>
      </c>
      <c r="K26" s="104">
        <f>IF($G26="","",VLOOKUP($G26,Conf!$H$4:$DE$35,ESTADISTICAS!K$10,0))</f>
        <v>0</v>
      </c>
      <c r="L26" s="104">
        <f>IF($G26="","",VLOOKUP($G26,Conf!$H$4:$DE$35,ESTADISTICAS!L$10,0))</f>
        <v>0</v>
      </c>
      <c r="M26" s="104">
        <f>IF($G26="","",VLOOKUP($G26,Conf!$H$4:$DE$35,ESTADISTICAS!M$10,0))</f>
        <v>0</v>
      </c>
      <c r="N26" s="104">
        <f>IF($G26="","",VLOOKUP($G26,Conf!$H$4:$DE$35,ESTADISTICAS!N$10,0))</f>
        <v>0</v>
      </c>
      <c r="O26" s="104">
        <f>IF($G26="","",VLOOKUP($G26,Conf!$H$4:$DE$35,ESTADISTICAS!O$10,0))</f>
        <v>0</v>
      </c>
      <c r="P26" s="104">
        <f>IF($G26="","",VLOOKUP($G26,Conf!$H$4:$DE$35,ESTADISTICAS!P$10,0))</f>
        <v>0</v>
      </c>
      <c r="Q26" s="104">
        <f>IF($G26="","",VLOOKUP($G26,Conf!$H$4:$DE$35,ESTADISTICAS!Q$10,0))</f>
        <v>0</v>
      </c>
      <c r="R26" s="104">
        <f>IF($G26="","",VLOOKUP($G26,Conf!$H$4:$DE$35,ESTADISTICAS!R$10,0))</f>
        <v>0</v>
      </c>
      <c r="S26" s="104">
        <f t="shared" si="2"/>
        <v>0</v>
      </c>
      <c r="T26" s="105">
        <f>IF(G26="","",Conf!$B$42-SUM(H26:Q26))</f>
        <v>0</v>
      </c>
      <c r="U26" s="106" t="str">
        <f>IF(G26="","",CONCATENATE("(",Conf!$B$42,")"))</f>
        <v>(0)</v>
      </c>
      <c r="V26" s="86"/>
      <c r="W26" s="87"/>
      <c r="X26" s="87"/>
      <c r="Y26" s="88"/>
      <c r="Z26" s="103">
        <f ca="1">IF($G26="","",VLOOKUP($G26,Conf!$H$56:$M$87,3,0))</f>
        <v>0</v>
      </c>
      <c r="AA26" s="104">
        <f ca="1">IF($G26="","",VLOOKUP($G26,Conf!$H$56:$M$87,4,0))</f>
        <v>0</v>
      </c>
      <c r="AB26" s="104">
        <f ca="1">IF($G26="","",VLOOKUP($G26,Conf!$H$56:$M$87,5,0))</f>
        <v>0</v>
      </c>
      <c r="AC26" s="107">
        <f ca="1">IF($G26="","",VLOOKUP($G26,Conf!$H$56:$M$87,6,0))</f>
        <v>0</v>
      </c>
      <c r="AD26" s="103" t="str">
        <f ca="1">Conf!AG69</f>
        <v/>
      </c>
      <c r="AE26" s="221" t="str">
        <f ca="1">Conf!AH69</f>
        <v/>
      </c>
      <c r="AF26" s="104" t="str">
        <f ca="1">Conf!AI69</f>
        <v/>
      </c>
      <c r="AG26" s="104" t="str">
        <f ca="1">Conf!AJ69</f>
        <v/>
      </c>
      <c r="AH26" s="104" t="str">
        <f ca="1">Conf!AK69</f>
        <v/>
      </c>
      <c r="AI26" s="104" t="str">
        <f ca="1">Conf!AL69</f>
        <v/>
      </c>
      <c r="AJ26" s="104" t="str">
        <f ca="1">Conf!AM69</f>
        <v/>
      </c>
      <c r="AK26" s="104" t="str">
        <f ca="1">Conf!AN69</f>
        <v/>
      </c>
      <c r="AL26" s="104" t="str">
        <f ca="1">Conf!AO69</f>
        <v/>
      </c>
      <c r="AM26" s="104" t="str">
        <f ca="1">Conf!AP69</f>
        <v/>
      </c>
      <c r="AN26" s="104" t="str">
        <f ca="1">Conf!AQ69</f>
        <v/>
      </c>
      <c r="AO26" s="104" t="str">
        <f ca="1">Conf!AR69</f>
        <v/>
      </c>
      <c r="AP26" s="104" t="str">
        <f ca="1">Conf!AS69</f>
        <v/>
      </c>
      <c r="AQ26" s="104" t="str">
        <f ca="1">Conf!AT69</f>
        <v/>
      </c>
      <c r="AR26" s="104" t="str">
        <f ca="1">Conf!AU69</f>
        <v/>
      </c>
      <c r="AS26" s="104" t="str">
        <f ca="1">Conf!AV69</f>
        <v/>
      </c>
      <c r="AT26" s="104" t="str">
        <f ca="1">Conf!AW69</f>
        <v/>
      </c>
      <c r="AU26" s="104" t="str">
        <f ca="1">Conf!AX69</f>
        <v/>
      </c>
      <c r="AV26" s="128" t="str">
        <f ca="1">Conf!AY69</f>
        <v/>
      </c>
    </row>
    <row r="27" spans="2:48" x14ac:dyDescent="0.25">
      <c r="B27" s="113">
        <f>B26+1</f>
        <v>2</v>
      </c>
      <c r="C27" s="114" t="str">
        <f>VLOOKUP($B27,Conf!$DS$4:$DV$35,2,0)</f>
        <v>Daniel RICCIARDO</v>
      </c>
      <c r="D27" s="115">
        <f>VLOOKUP($B27,Conf!$DS$4:$DV$35,4,0)</f>
        <v>0</v>
      </c>
      <c r="E27" s="48"/>
      <c r="G27" s="98" t="str">
        <f>Conf!H18</f>
        <v>Esteban GUTIERREZ</v>
      </c>
      <c r="H27" s="99">
        <f>IF($G27="","",VLOOKUP($G27,Conf!$H$4:$DE$35,ESTADISTICAS!H$10,0))</f>
        <v>0</v>
      </c>
      <c r="I27" s="99">
        <f>IF($G27="","",VLOOKUP($G27,Conf!$H$4:$DE$35,ESTADISTICAS!I$10,0))</f>
        <v>0</v>
      </c>
      <c r="J27" s="99">
        <f>IF($G27="","",VLOOKUP($G27,Conf!$H$4:$DE$35,ESTADISTICAS!J$10,0))</f>
        <v>0</v>
      </c>
      <c r="K27" s="99">
        <f>IF($G27="","",VLOOKUP($G27,Conf!$H$4:$DE$35,ESTADISTICAS!K$10,0))</f>
        <v>0</v>
      </c>
      <c r="L27" s="99">
        <f>IF($G27="","",VLOOKUP($G27,Conf!$H$4:$DE$35,ESTADISTICAS!L$10,0))</f>
        <v>0</v>
      </c>
      <c r="M27" s="99">
        <f>IF($G27="","",VLOOKUP($G27,Conf!$H$4:$DE$35,ESTADISTICAS!M$10,0))</f>
        <v>0</v>
      </c>
      <c r="N27" s="99">
        <f>IF($G27="","",VLOOKUP($G27,Conf!$H$4:$DE$35,ESTADISTICAS!N$10,0))</f>
        <v>0</v>
      </c>
      <c r="O27" s="99">
        <f>IF($G27="","",VLOOKUP($G27,Conf!$H$4:$DE$35,ESTADISTICAS!O$10,0))</f>
        <v>0</v>
      </c>
      <c r="P27" s="99">
        <f>IF($G27="","",VLOOKUP($G27,Conf!$H$4:$DE$35,ESTADISTICAS!P$10,0))</f>
        <v>0</v>
      </c>
      <c r="Q27" s="99">
        <f>IF($G27="","",VLOOKUP($G27,Conf!$H$4:$DE$35,ESTADISTICAS!Q$10,0))</f>
        <v>0</v>
      </c>
      <c r="R27" s="99">
        <f>IF($G27="","",VLOOKUP($G27,Conf!$H$4:$DE$35,ESTADISTICAS!R$10,0))</f>
        <v>0</v>
      </c>
      <c r="S27" s="99">
        <f t="shared" si="2"/>
        <v>0</v>
      </c>
      <c r="T27" s="62">
        <f>IF(G27="","",Conf!$B$42-SUM(H27:Q27))</f>
        <v>0</v>
      </c>
      <c r="U27" s="63" t="str">
        <f>IF(G27="","",CONCATENATE("(",Conf!$B$42,")"))</f>
        <v>(0)</v>
      </c>
      <c r="V27" s="86"/>
      <c r="W27" s="87"/>
      <c r="X27" s="87"/>
      <c r="Y27" s="88"/>
      <c r="Z27" s="98">
        <f ca="1">IF($G27="","",VLOOKUP($G27,Conf!$H$56:$M$87,3,0))</f>
        <v>0</v>
      </c>
      <c r="AA27" s="99">
        <f ca="1">IF($G27="","",VLOOKUP($G27,Conf!$H$56:$M$87,4,0))</f>
        <v>0</v>
      </c>
      <c r="AB27" s="99">
        <f ca="1">IF($G27="","",VLOOKUP($G27,Conf!$H$56:$M$87,5,0))</f>
        <v>0</v>
      </c>
      <c r="AC27" s="101">
        <f ca="1">IF($G27="","",VLOOKUP($G27,Conf!$H$56:$M$87,6,0))</f>
        <v>0</v>
      </c>
      <c r="AD27" s="98" t="str">
        <f ca="1">Conf!AG70</f>
        <v/>
      </c>
      <c r="AE27" s="222" t="str">
        <f ca="1">Conf!AH70</f>
        <v/>
      </c>
      <c r="AF27" s="99" t="str">
        <f ca="1">Conf!AI70</f>
        <v/>
      </c>
      <c r="AG27" s="99" t="str">
        <f ca="1">Conf!AJ70</f>
        <v/>
      </c>
      <c r="AH27" s="99" t="str">
        <f ca="1">Conf!AK70</f>
        <v/>
      </c>
      <c r="AI27" s="99" t="str">
        <f ca="1">Conf!AL70</f>
        <v/>
      </c>
      <c r="AJ27" s="99" t="str">
        <f ca="1">Conf!AM70</f>
        <v/>
      </c>
      <c r="AK27" s="99" t="str">
        <f ca="1">Conf!AN70</f>
        <v/>
      </c>
      <c r="AL27" s="99" t="str">
        <f ca="1">Conf!AO70</f>
        <v/>
      </c>
      <c r="AM27" s="99" t="str">
        <f ca="1">Conf!AP70</f>
        <v/>
      </c>
      <c r="AN27" s="99" t="str">
        <f ca="1">Conf!AQ70</f>
        <v/>
      </c>
      <c r="AO27" s="99" t="str">
        <f ca="1">Conf!AR70</f>
        <v/>
      </c>
      <c r="AP27" s="99" t="str">
        <f ca="1">Conf!AS70</f>
        <v/>
      </c>
      <c r="AQ27" s="99" t="str">
        <f ca="1">Conf!AT70</f>
        <v/>
      </c>
      <c r="AR27" s="99" t="str">
        <f ca="1">Conf!AU70</f>
        <v/>
      </c>
      <c r="AS27" s="99" t="str">
        <f ca="1">Conf!AV70</f>
        <v/>
      </c>
      <c r="AT27" s="99" t="str">
        <f ca="1">Conf!AW70</f>
        <v/>
      </c>
      <c r="AU27" s="99" t="str">
        <f ca="1">Conf!AX70</f>
        <v/>
      </c>
      <c r="AV27" s="129" t="str">
        <f ca="1">Conf!AY70</f>
        <v/>
      </c>
    </row>
    <row r="28" spans="2:48" x14ac:dyDescent="0.25">
      <c r="B28" s="57">
        <f t="shared" ref="B28:B30" si="4">B27+1</f>
        <v>3</v>
      </c>
      <c r="C28" s="58" t="str">
        <f>VLOOKUP($B28,Conf!$DS$4:$DV$35,2,0)</f>
        <v>Max CHILTON</v>
      </c>
      <c r="D28" s="59">
        <f>VLOOKUP($B28,Conf!$DS$4:$DV$35,4,0)</f>
        <v>0</v>
      </c>
      <c r="E28" s="48"/>
      <c r="G28" s="103" t="str">
        <f>Conf!H19</f>
        <v>Jenson BUTTON</v>
      </c>
      <c r="H28" s="104">
        <f>IF($G28="","",VLOOKUP($G28,Conf!$H$4:$DE$35,ESTADISTICAS!H$10,0))</f>
        <v>0</v>
      </c>
      <c r="I28" s="104">
        <f>IF($G28="","",VLOOKUP($G28,Conf!$H$4:$DE$35,ESTADISTICAS!I$10,0))</f>
        <v>0</v>
      </c>
      <c r="J28" s="104">
        <f>IF($G28="","",VLOOKUP($G28,Conf!$H$4:$DE$35,ESTADISTICAS!J$10,0))</f>
        <v>0</v>
      </c>
      <c r="K28" s="104">
        <f>IF($G28="","",VLOOKUP($G28,Conf!$H$4:$DE$35,ESTADISTICAS!K$10,0))</f>
        <v>0</v>
      </c>
      <c r="L28" s="104">
        <f>IF($G28="","",VLOOKUP($G28,Conf!$H$4:$DE$35,ESTADISTICAS!L$10,0))</f>
        <v>0</v>
      </c>
      <c r="M28" s="104">
        <f>IF($G28="","",VLOOKUP($G28,Conf!$H$4:$DE$35,ESTADISTICAS!M$10,0))</f>
        <v>0</v>
      </c>
      <c r="N28" s="104">
        <f>IF($G28="","",VLOOKUP($G28,Conf!$H$4:$DE$35,ESTADISTICAS!N$10,0))</f>
        <v>0</v>
      </c>
      <c r="O28" s="104">
        <f>IF($G28="","",VLOOKUP($G28,Conf!$H$4:$DE$35,ESTADISTICAS!O$10,0))</f>
        <v>0</v>
      </c>
      <c r="P28" s="104">
        <f>IF($G28="","",VLOOKUP($G28,Conf!$H$4:$DE$35,ESTADISTICAS!P$10,0))</f>
        <v>0</v>
      </c>
      <c r="Q28" s="104">
        <f>IF($G28="","",VLOOKUP($G28,Conf!$H$4:$DE$35,ESTADISTICAS!Q$10,0))</f>
        <v>0</v>
      </c>
      <c r="R28" s="104">
        <f>IF($G28="","",VLOOKUP($G28,Conf!$H$4:$DE$35,ESTADISTICAS!R$10,0))</f>
        <v>0</v>
      </c>
      <c r="S28" s="104">
        <f t="shared" si="2"/>
        <v>0</v>
      </c>
      <c r="T28" s="105">
        <f>IF(G28="","",Conf!$B$42-SUM(H28:Q28))</f>
        <v>0</v>
      </c>
      <c r="U28" s="106" t="str">
        <f>IF(G28="","",CONCATENATE("(",Conf!$B$42,")"))</f>
        <v>(0)</v>
      </c>
      <c r="V28" s="86"/>
      <c r="W28" s="87"/>
      <c r="X28" s="87"/>
      <c r="Y28" s="88"/>
      <c r="Z28" s="103">
        <f ca="1">IF($G28="","",VLOOKUP($G28,Conf!$H$56:$M$87,3,0))</f>
        <v>0</v>
      </c>
      <c r="AA28" s="104">
        <f ca="1">IF($G28="","",VLOOKUP($G28,Conf!$H$56:$M$87,4,0))</f>
        <v>0</v>
      </c>
      <c r="AB28" s="104">
        <f ca="1">IF($G28="","",VLOOKUP($G28,Conf!$H$56:$M$87,5,0))</f>
        <v>0</v>
      </c>
      <c r="AC28" s="107">
        <f ca="1">IF($G28="","",VLOOKUP($G28,Conf!$H$56:$M$87,6,0))</f>
        <v>0</v>
      </c>
      <c r="AD28" s="103" t="str">
        <f ca="1">Conf!AG71</f>
        <v/>
      </c>
      <c r="AE28" s="221" t="str">
        <f ca="1">Conf!AH71</f>
        <v/>
      </c>
      <c r="AF28" s="104" t="str">
        <f ca="1">Conf!AI71</f>
        <v/>
      </c>
      <c r="AG28" s="104" t="str">
        <f ca="1">Conf!AJ71</f>
        <v/>
      </c>
      <c r="AH28" s="104" t="str">
        <f ca="1">Conf!AK71</f>
        <v/>
      </c>
      <c r="AI28" s="104" t="str">
        <f ca="1">Conf!AL71</f>
        <v/>
      </c>
      <c r="AJ28" s="104" t="str">
        <f ca="1">Conf!AM71</f>
        <v/>
      </c>
      <c r="AK28" s="104" t="str">
        <f ca="1">Conf!AN71</f>
        <v/>
      </c>
      <c r="AL28" s="104" t="str">
        <f ca="1">Conf!AO71</f>
        <v/>
      </c>
      <c r="AM28" s="104" t="str">
        <f ca="1">Conf!AP71</f>
        <v/>
      </c>
      <c r="AN28" s="104" t="str">
        <f ca="1">Conf!AQ71</f>
        <v/>
      </c>
      <c r="AO28" s="104" t="str">
        <f ca="1">Conf!AR71</f>
        <v/>
      </c>
      <c r="AP28" s="104" t="str">
        <f ca="1">Conf!AS71</f>
        <v/>
      </c>
      <c r="AQ28" s="104" t="str">
        <f ca="1">Conf!AT71</f>
        <v/>
      </c>
      <c r="AR28" s="104" t="str">
        <f ca="1">Conf!AU71</f>
        <v/>
      </c>
      <c r="AS28" s="104" t="str">
        <f ca="1">Conf!AV71</f>
        <v/>
      </c>
      <c r="AT28" s="104" t="str">
        <f ca="1">Conf!AW71</f>
        <v/>
      </c>
      <c r="AU28" s="104" t="str">
        <f ca="1">Conf!AX71</f>
        <v/>
      </c>
      <c r="AV28" s="128" t="str">
        <f ca="1">Conf!AY71</f>
        <v/>
      </c>
    </row>
    <row r="29" spans="2:48" x14ac:dyDescent="0.25">
      <c r="B29" s="113">
        <f t="shared" si="4"/>
        <v>4</v>
      </c>
      <c r="C29" s="114" t="str">
        <f>VLOOKUP($B29,Conf!$DS$4:$DV$35,2,0)</f>
        <v>Nico ROSBERG</v>
      </c>
      <c r="D29" s="115">
        <f>VLOOKUP($B29,Conf!$DS$4:$DV$35,4,0)</f>
        <v>0</v>
      </c>
      <c r="E29" s="48"/>
      <c r="G29" s="98" t="str">
        <f>Conf!H20</f>
        <v>Jean-Eric VERGNE</v>
      </c>
      <c r="H29" s="99">
        <f>IF($G29="","",VLOOKUP($G29,Conf!$H$4:$DE$35,ESTADISTICAS!H$10,0))</f>
        <v>0</v>
      </c>
      <c r="I29" s="99">
        <f>IF($G29="","",VLOOKUP($G29,Conf!$H$4:$DE$35,ESTADISTICAS!I$10,0))</f>
        <v>0</v>
      </c>
      <c r="J29" s="99">
        <f>IF($G29="","",VLOOKUP($G29,Conf!$H$4:$DE$35,ESTADISTICAS!J$10,0))</f>
        <v>0</v>
      </c>
      <c r="K29" s="99">
        <f>IF($G29="","",VLOOKUP($G29,Conf!$H$4:$DE$35,ESTADISTICAS!K$10,0))</f>
        <v>0</v>
      </c>
      <c r="L29" s="99">
        <f>IF($G29="","",VLOOKUP($G29,Conf!$H$4:$DE$35,ESTADISTICAS!L$10,0))</f>
        <v>0</v>
      </c>
      <c r="M29" s="99">
        <f>IF($G29="","",VLOOKUP($G29,Conf!$H$4:$DE$35,ESTADISTICAS!M$10,0))</f>
        <v>0</v>
      </c>
      <c r="N29" s="99">
        <f>IF($G29="","",VLOOKUP($G29,Conf!$H$4:$DE$35,ESTADISTICAS!N$10,0))</f>
        <v>0</v>
      </c>
      <c r="O29" s="99">
        <f>IF($G29="","",VLOOKUP($G29,Conf!$H$4:$DE$35,ESTADISTICAS!O$10,0))</f>
        <v>0</v>
      </c>
      <c r="P29" s="99">
        <f>IF($G29="","",VLOOKUP($G29,Conf!$H$4:$DE$35,ESTADISTICAS!P$10,0))</f>
        <v>0</v>
      </c>
      <c r="Q29" s="99">
        <f>IF($G29="","",VLOOKUP($G29,Conf!$H$4:$DE$35,ESTADISTICAS!Q$10,0))</f>
        <v>0</v>
      </c>
      <c r="R29" s="99">
        <f>IF($G29="","",VLOOKUP($G29,Conf!$H$4:$DE$35,ESTADISTICAS!R$10,0))</f>
        <v>0</v>
      </c>
      <c r="S29" s="99">
        <f t="shared" si="2"/>
        <v>0</v>
      </c>
      <c r="T29" s="62">
        <f>IF(G29="","",Conf!$B$42-SUM(H29:Q29))</f>
        <v>0</v>
      </c>
      <c r="U29" s="63" t="str">
        <f>IF(G29="","",CONCATENATE("(",Conf!$B$42,")"))</f>
        <v>(0)</v>
      </c>
      <c r="V29" s="86"/>
      <c r="W29" s="87"/>
      <c r="X29" s="87"/>
      <c r="Y29" s="88"/>
      <c r="Z29" s="98">
        <f ca="1">IF($G29="","",VLOOKUP($G29,Conf!$H$56:$M$87,3,0))</f>
        <v>0</v>
      </c>
      <c r="AA29" s="99">
        <f ca="1">IF($G29="","",VLOOKUP($G29,Conf!$H$56:$M$87,4,0))</f>
        <v>0</v>
      </c>
      <c r="AB29" s="99">
        <f ca="1">IF($G29="","",VLOOKUP($G29,Conf!$H$56:$M$87,5,0))</f>
        <v>0</v>
      </c>
      <c r="AC29" s="101">
        <f ca="1">IF($G29="","",VLOOKUP($G29,Conf!$H$56:$M$87,6,0))</f>
        <v>0</v>
      </c>
      <c r="AD29" s="98" t="str">
        <f ca="1">Conf!AG72</f>
        <v/>
      </c>
      <c r="AE29" s="222" t="str">
        <f ca="1">Conf!AH72</f>
        <v/>
      </c>
      <c r="AF29" s="99" t="str">
        <f ca="1">Conf!AI72</f>
        <v/>
      </c>
      <c r="AG29" s="99" t="str">
        <f ca="1">Conf!AJ72</f>
        <v/>
      </c>
      <c r="AH29" s="99" t="str">
        <f ca="1">Conf!AK72</f>
        <v/>
      </c>
      <c r="AI29" s="99" t="str">
        <f ca="1">Conf!AL72</f>
        <v/>
      </c>
      <c r="AJ29" s="99" t="str">
        <f ca="1">Conf!AM72</f>
        <v/>
      </c>
      <c r="AK29" s="99" t="str">
        <f ca="1">Conf!AN72</f>
        <v/>
      </c>
      <c r="AL29" s="99" t="str">
        <f ca="1">Conf!AO72</f>
        <v/>
      </c>
      <c r="AM29" s="99" t="str">
        <f ca="1">Conf!AP72</f>
        <v/>
      </c>
      <c r="AN29" s="99" t="str">
        <f ca="1">Conf!AQ72</f>
        <v/>
      </c>
      <c r="AO29" s="99" t="str">
        <f ca="1">Conf!AR72</f>
        <v/>
      </c>
      <c r="AP29" s="99" t="str">
        <f ca="1">Conf!AS72</f>
        <v/>
      </c>
      <c r="AQ29" s="99" t="str">
        <f ca="1">Conf!AT72</f>
        <v/>
      </c>
      <c r="AR29" s="99" t="str">
        <f ca="1">Conf!AU72</f>
        <v/>
      </c>
      <c r="AS29" s="99" t="str">
        <f ca="1">Conf!AV72</f>
        <v/>
      </c>
      <c r="AT29" s="99" t="str">
        <f ca="1">Conf!AW72</f>
        <v/>
      </c>
      <c r="AU29" s="99" t="str">
        <f ca="1">Conf!AX72</f>
        <v/>
      </c>
      <c r="AV29" s="129" t="str">
        <f ca="1">Conf!AY72</f>
        <v/>
      </c>
    </row>
    <row r="30" spans="2:48" x14ac:dyDescent="0.25">
      <c r="B30" s="64">
        <f t="shared" si="4"/>
        <v>5</v>
      </c>
      <c r="C30" s="65" t="str">
        <f>VLOOKUP($B30,Conf!$DS$4:$DV$35,2,0)</f>
        <v>Kimi RAIKKONEN</v>
      </c>
      <c r="D30" s="66">
        <f>VLOOKUP($B30,Conf!$DS$4:$DV$35,4,0)</f>
        <v>0</v>
      </c>
      <c r="E30" s="49"/>
      <c r="G30" s="103" t="str">
        <f>Conf!H21</f>
        <v>Daniil KVYAT</v>
      </c>
      <c r="H30" s="104">
        <f>IF($G30="","",VLOOKUP($G30,Conf!$H$4:$DE$35,ESTADISTICAS!H$10,0))</f>
        <v>0</v>
      </c>
      <c r="I30" s="104">
        <f>IF($G30="","",VLOOKUP($G30,Conf!$H$4:$DE$35,ESTADISTICAS!I$10,0))</f>
        <v>0</v>
      </c>
      <c r="J30" s="104">
        <f>IF($G30="","",VLOOKUP($G30,Conf!$H$4:$DE$35,ESTADISTICAS!J$10,0))</f>
        <v>0</v>
      </c>
      <c r="K30" s="104">
        <f>IF($G30="","",VLOOKUP($G30,Conf!$H$4:$DE$35,ESTADISTICAS!K$10,0))</f>
        <v>0</v>
      </c>
      <c r="L30" s="104">
        <f>IF($G30="","",VLOOKUP($G30,Conf!$H$4:$DE$35,ESTADISTICAS!L$10,0))</f>
        <v>0</v>
      </c>
      <c r="M30" s="104">
        <f>IF($G30="","",VLOOKUP($G30,Conf!$H$4:$DE$35,ESTADISTICAS!M$10,0))</f>
        <v>0</v>
      </c>
      <c r="N30" s="104">
        <f>IF($G30="","",VLOOKUP($G30,Conf!$H$4:$DE$35,ESTADISTICAS!N$10,0))</f>
        <v>0</v>
      </c>
      <c r="O30" s="104">
        <f>IF($G30="","",VLOOKUP($G30,Conf!$H$4:$DE$35,ESTADISTICAS!O$10,0))</f>
        <v>0</v>
      </c>
      <c r="P30" s="104">
        <f>IF($G30="","",VLOOKUP($G30,Conf!$H$4:$DE$35,ESTADISTICAS!P$10,0))</f>
        <v>0</v>
      </c>
      <c r="Q30" s="104">
        <f>IF($G30="","",VLOOKUP($G30,Conf!$H$4:$DE$35,ESTADISTICAS!Q$10,0))</f>
        <v>0</v>
      </c>
      <c r="R30" s="104">
        <f>IF($G30="","",VLOOKUP($G30,Conf!$H$4:$DE$35,ESTADISTICAS!R$10,0))</f>
        <v>0</v>
      </c>
      <c r="S30" s="104">
        <f t="shared" si="2"/>
        <v>0</v>
      </c>
      <c r="T30" s="105">
        <f>IF(G30="","",Conf!$B$42-SUM(H30:Q30))</f>
        <v>0</v>
      </c>
      <c r="U30" s="106" t="str">
        <f>IF(G30="","",CONCATENATE("(",Conf!$B$42,")"))</f>
        <v>(0)</v>
      </c>
      <c r="V30" s="86"/>
      <c r="W30" s="87"/>
      <c r="X30" s="87"/>
      <c r="Y30" s="88"/>
      <c r="Z30" s="103">
        <f ca="1">IF($G30="","",VLOOKUP($G30,Conf!$H$56:$M$87,3,0))</f>
        <v>0</v>
      </c>
      <c r="AA30" s="104">
        <f ca="1">IF($G30="","",VLOOKUP($G30,Conf!$H$56:$M$87,4,0))</f>
        <v>0</v>
      </c>
      <c r="AB30" s="104">
        <f ca="1">IF($G30="","",VLOOKUP($G30,Conf!$H$56:$M$87,5,0))</f>
        <v>0</v>
      </c>
      <c r="AC30" s="107">
        <f ca="1">IF($G30="","",VLOOKUP($G30,Conf!$H$56:$M$87,6,0))</f>
        <v>0</v>
      </c>
      <c r="AD30" s="103" t="str">
        <f ca="1">Conf!AG73</f>
        <v/>
      </c>
      <c r="AE30" s="221" t="str">
        <f ca="1">Conf!AH73</f>
        <v/>
      </c>
      <c r="AF30" s="104" t="str">
        <f ca="1">Conf!AI73</f>
        <v/>
      </c>
      <c r="AG30" s="104" t="str">
        <f ca="1">Conf!AJ73</f>
        <v/>
      </c>
      <c r="AH30" s="104" t="str">
        <f ca="1">Conf!AK73</f>
        <v/>
      </c>
      <c r="AI30" s="104" t="str">
        <f ca="1">Conf!AL73</f>
        <v/>
      </c>
      <c r="AJ30" s="104" t="str">
        <f ca="1">Conf!AM73</f>
        <v/>
      </c>
      <c r="AK30" s="104" t="str">
        <f ca="1">Conf!AN73</f>
        <v/>
      </c>
      <c r="AL30" s="104" t="str">
        <f ca="1">Conf!AO73</f>
        <v/>
      </c>
      <c r="AM30" s="104" t="str">
        <f ca="1">Conf!AP73</f>
        <v/>
      </c>
      <c r="AN30" s="104" t="str">
        <f ca="1">Conf!AQ73</f>
        <v/>
      </c>
      <c r="AO30" s="104" t="str">
        <f ca="1">Conf!AR73</f>
        <v/>
      </c>
      <c r="AP30" s="104" t="str">
        <f ca="1">Conf!AS73</f>
        <v/>
      </c>
      <c r="AQ30" s="104" t="str">
        <f ca="1">Conf!AT73</f>
        <v/>
      </c>
      <c r="AR30" s="104" t="str">
        <f ca="1">Conf!AU73</f>
        <v/>
      </c>
      <c r="AS30" s="104" t="str">
        <f ca="1">Conf!AV73</f>
        <v/>
      </c>
      <c r="AT30" s="104" t="str">
        <f ca="1">Conf!AW73</f>
        <v/>
      </c>
      <c r="AU30" s="104" t="str">
        <f ca="1">Conf!AX73</f>
        <v/>
      </c>
      <c r="AV30" s="128" t="str">
        <f ca="1">Conf!AY73</f>
        <v/>
      </c>
    </row>
    <row r="31" spans="2:48" x14ac:dyDescent="0.25">
      <c r="G31" s="98" t="str">
        <f>Conf!H22</f>
        <v>Nico HULKENBERG</v>
      </c>
      <c r="H31" s="99">
        <f>IF($G31="","",VLOOKUP($G31,Conf!$H$4:$DE$35,ESTADISTICAS!H$10,0))</f>
        <v>0</v>
      </c>
      <c r="I31" s="99">
        <f>IF($G31="","",VLOOKUP($G31,Conf!$H$4:$DE$35,ESTADISTICAS!I$10,0))</f>
        <v>0</v>
      </c>
      <c r="J31" s="99">
        <f>IF($G31="","",VLOOKUP($G31,Conf!$H$4:$DE$35,ESTADISTICAS!J$10,0))</f>
        <v>0</v>
      </c>
      <c r="K31" s="99">
        <f>IF($G31="","",VLOOKUP($G31,Conf!$H$4:$DE$35,ESTADISTICAS!K$10,0))</f>
        <v>0</v>
      </c>
      <c r="L31" s="99">
        <f>IF($G31="","",VLOOKUP($G31,Conf!$H$4:$DE$35,ESTADISTICAS!L$10,0))</f>
        <v>0</v>
      </c>
      <c r="M31" s="99">
        <f>IF($G31="","",VLOOKUP($G31,Conf!$H$4:$DE$35,ESTADISTICAS!M$10,0))</f>
        <v>0</v>
      </c>
      <c r="N31" s="99">
        <f>IF($G31="","",VLOOKUP($G31,Conf!$H$4:$DE$35,ESTADISTICAS!N$10,0))</f>
        <v>0</v>
      </c>
      <c r="O31" s="99">
        <f>IF($G31="","",VLOOKUP($G31,Conf!$H$4:$DE$35,ESTADISTICAS!O$10,0))</f>
        <v>0</v>
      </c>
      <c r="P31" s="99">
        <f>IF($G31="","",VLOOKUP($G31,Conf!$H$4:$DE$35,ESTADISTICAS!P$10,0))</f>
        <v>0</v>
      </c>
      <c r="Q31" s="99">
        <f>IF($G31="","",VLOOKUP($G31,Conf!$H$4:$DE$35,ESTADISTICAS!Q$10,0))</f>
        <v>0</v>
      </c>
      <c r="R31" s="99">
        <f>IF($G31="","",VLOOKUP($G31,Conf!$H$4:$DE$35,ESTADISTICAS!R$10,0))</f>
        <v>0</v>
      </c>
      <c r="S31" s="99">
        <f t="shared" si="2"/>
        <v>0</v>
      </c>
      <c r="T31" s="62">
        <f>IF(G31="","",Conf!$B$42-SUM(H31:Q31))</f>
        <v>0</v>
      </c>
      <c r="U31" s="63" t="str">
        <f>IF(G31="","",CONCATENATE("(",Conf!$B$42,")"))</f>
        <v>(0)</v>
      </c>
      <c r="V31" s="86"/>
      <c r="W31" s="87"/>
      <c r="X31" s="87"/>
      <c r="Y31" s="88"/>
      <c r="Z31" s="98">
        <f ca="1">IF($G31="","",VLOOKUP($G31,Conf!$H$56:$M$87,3,0))</f>
        <v>0</v>
      </c>
      <c r="AA31" s="99">
        <f ca="1">IF($G31="","",VLOOKUP($G31,Conf!$H$56:$M$87,4,0))</f>
        <v>0</v>
      </c>
      <c r="AB31" s="99">
        <f ca="1">IF($G31="","",VLOOKUP($G31,Conf!$H$56:$M$87,5,0))</f>
        <v>0</v>
      </c>
      <c r="AC31" s="101">
        <f ca="1">IF($G31="","",VLOOKUP($G31,Conf!$H$56:$M$87,6,0))</f>
        <v>0</v>
      </c>
      <c r="AD31" s="98" t="str">
        <f ca="1">Conf!AG74</f>
        <v/>
      </c>
      <c r="AE31" s="222" t="str">
        <f ca="1">Conf!AH74</f>
        <v/>
      </c>
      <c r="AF31" s="99" t="str">
        <f ca="1">Conf!AI74</f>
        <v/>
      </c>
      <c r="AG31" s="99" t="str">
        <f ca="1">Conf!AJ74</f>
        <v/>
      </c>
      <c r="AH31" s="99" t="str">
        <f ca="1">Conf!AK74</f>
        <v/>
      </c>
      <c r="AI31" s="99" t="str">
        <f ca="1">Conf!AL74</f>
        <v/>
      </c>
      <c r="AJ31" s="99" t="str">
        <f ca="1">Conf!AM74</f>
        <v/>
      </c>
      <c r="AK31" s="99" t="str">
        <f ca="1">Conf!AN74</f>
        <v/>
      </c>
      <c r="AL31" s="99" t="str">
        <f ca="1">Conf!AO74</f>
        <v/>
      </c>
      <c r="AM31" s="99" t="str">
        <f ca="1">Conf!AP74</f>
        <v/>
      </c>
      <c r="AN31" s="99" t="str">
        <f ca="1">Conf!AQ74</f>
        <v/>
      </c>
      <c r="AO31" s="99" t="str">
        <f ca="1">Conf!AR74</f>
        <v/>
      </c>
      <c r="AP31" s="99" t="str">
        <f ca="1">Conf!AS74</f>
        <v/>
      </c>
      <c r="AQ31" s="99" t="str">
        <f ca="1">Conf!AT74</f>
        <v/>
      </c>
      <c r="AR31" s="99" t="str">
        <f ca="1">Conf!AU74</f>
        <v/>
      </c>
      <c r="AS31" s="99" t="str">
        <f ca="1">Conf!AV74</f>
        <v/>
      </c>
      <c r="AT31" s="99" t="str">
        <f ca="1">Conf!AW74</f>
        <v/>
      </c>
      <c r="AU31" s="99" t="str">
        <f ca="1">Conf!AX74</f>
        <v/>
      </c>
      <c r="AV31" s="129" t="str">
        <f ca="1">Conf!AY74</f>
        <v/>
      </c>
    </row>
    <row r="32" spans="2:48" x14ac:dyDescent="0.25">
      <c r="B32" s="183" t="s">
        <v>154</v>
      </c>
      <c r="C32" s="184"/>
      <c r="D32" s="184"/>
      <c r="E32" s="185"/>
      <c r="G32" s="103" t="str">
        <f>Conf!H23</f>
        <v>Lewis HAMILTON</v>
      </c>
      <c r="H32" s="104">
        <f>IF($G32="","",VLOOKUP($G32,Conf!$H$4:$DE$35,ESTADISTICAS!H$10,0))</f>
        <v>0</v>
      </c>
      <c r="I32" s="104">
        <f>IF($G32="","",VLOOKUP($G32,Conf!$H$4:$DE$35,ESTADISTICAS!I$10,0))</f>
        <v>0</v>
      </c>
      <c r="J32" s="104">
        <f>IF($G32="","",VLOOKUP($G32,Conf!$H$4:$DE$35,ESTADISTICAS!J$10,0))</f>
        <v>0</v>
      </c>
      <c r="K32" s="104">
        <f>IF($G32="","",VLOOKUP($G32,Conf!$H$4:$DE$35,ESTADISTICAS!K$10,0))</f>
        <v>0</v>
      </c>
      <c r="L32" s="104">
        <f>IF($G32="","",VLOOKUP($G32,Conf!$H$4:$DE$35,ESTADISTICAS!L$10,0))</f>
        <v>0</v>
      </c>
      <c r="M32" s="104">
        <f>IF($G32="","",VLOOKUP($G32,Conf!$H$4:$DE$35,ESTADISTICAS!M$10,0))</f>
        <v>0</v>
      </c>
      <c r="N32" s="104">
        <f>IF($G32="","",VLOOKUP($G32,Conf!$H$4:$DE$35,ESTADISTICAS!N$10,0))</f>
        <v>0</v>
      </c>
      <c r="O32" s="104">
        <f>IF($G32="","",VLOOKUP($G32,Conf!$H$4:$DE$35,ESTADISTICAS!O$10,0))</f>
        <v>0</v>
      </c>
      <c r="P32" s="104">
        <f>IF($G32="","",VLOOKUP($G32,Conf!$H$4:$DE$35,ESTADISTICAS!P$10,0))</f>
        <v>0</v>
      </c>
      <c r="Q32" s="104">
        <f>IF($G32="","",VLOOKUP($G32,Conf!$H$4:$DE$35,ESTADISTICAS!Q$10,0))</f>
        <v>0</v>
      </c>
      <c r="R32" s="104">
        <f>IF($G32="","",VLOOKUP($G32,Conf!$H$4:$DE$35,ESTADISTICAS!R$10,0))</f>
        <v>0</v>
      </c>
      <c r="S32" s="104">
        <f t="shared" si="2"/>
        <v>0</v>
      </c>
      <c r="T32" s="105">
        <f>IF(G32="","",Conf!$B$42-SUM(H32:Q32))</f>
        <v>0</v>
      </c>
      <c r="U32" s="106" t="str">
        <f>IF(G32="","",CONCATENATE("(",Conf!$B$42,")"))</f>
        <v>(0)</v>
      </c>
      <c r="V32" s="86"/>
      <c r="W32" s="87"/>
      <c r="X32" s="87"/>
      <c r="Y32" s="88"/>
      <c r="Z32" s="103">
        <f ca="1">IF($G32="","",VLOOKUP($G32,Conf!$H$56:$M$87,3,0))</f>
        <v>0</v>
      </c>
      <c r="AA32" s="104">
        <f ca="1">IF($G32="","",VLOOKUP($G32,Conf!$H$56:$M$87,4,0))</f>
        <v>0</v>
      </c>
      <c r="AB32" s="104">
        <f ca="1">IF($G32="","",VLOOKUP($G32,Conf!$H$56:$M$87,5,0))</f>
        <v>0</v>
      </c>
      <c r="AC32" s="107">
        <f ca="1">IF($G32="","",VLOOKUP($G32,Conf!$H$56:$M$87,6,0))</f>
        <v>0</v>
      </c>
      <c r="AD32" s="103" t="str">
        <f ca="1">Conf!AG75</f>
        <v/>
      </c>
      <c r="AE32" s="221" t="str">
        <f ca="1">Conf!AH75</f>
        <v/>
      </c>
      <c r="AF32" s="104" t="str">
        <f ca="1">Conf!AI75</f>
        <v/>
      </c>
      <c r="AG32" s="104" t="str">
        <f ca="1">Conf!AJ75</f>
        <v/>
      </c>
      <c r="AH32" s="104" t="str">
        <f ca="1">Conf!AK75</f>
        <v/>
      </c>
      <c r="AI32" s="104" t="str">
        <f ca="1">Conf!AL75</f>
        <v/>
      </c>
      <c r="AJ32" s="104" t="str">
        <f ca="1">Conf!AM75</f>
        <v/>
      </c>
      <c r="AK32" s="104" t="str">
        <f ca="1">Conf!AN75</f>
        <v/>
      </c>
      <c r="AL32" s="104" t="str">
        <f ca="1">Conf!AO75</f>
        <v/>
      </c>
      <c r="AM32" s="104" t="str">
        <f ca="1">Conf!AP75</f>
        <v/>
      </c>
      <c r="AN32" s="104" t="str">
        <f ca="1">Conf!AQ75</f>
        <v/>
      </c>
      <c r="AO32" s="104" t="str">
        <f ca="1">Conf!AR75</f>
        <v/>
      </c>
      <c r="AP32" s="104" t="str">
        <f ca="1">Conf!AS75</f>
        <v/>
      </c>
      <c r="AQ32" s="104" t="str">
        <f ca="1">Conf!AT75</f>
        <v/>
      </c>
      <c r="AR32" s="104" t="str">
        <f ca="1">Conf!AU75</f>
        <v/>
      </c>
      <c r="AS32" s="104" t="str">
        <f ca="1">Conf!AV75</f>
        <v/>
      </c>
      <c r="AT32" s="104" t="str">
        <f ca="1">Conf!AW75</f>
        <v/>
      </c>
      <c r="AU32" s="104" t="str">
        <f ca="1">Conf!AX75</f>
        <v/>
      </c>
      <c r="AV32" s="128" t="str">
        <f ca="1">Conf!AY75</f>
        <v/>
      </c>
    </row>
    <row r="33" spans="2:48" x14ac:dyDescent="0.25">
      <c r="B33" s="71">
        <v>1</v>
      </c>
      <c r="C33" s="52" t="str">
        <f>VLOOKUP($B33,Conf!$DY$4:$EB$35,2,0)</f>
        <v>Sebastian VETTEL</v>
      </c>
      <c r="D33" s="53">
        <f>VLOOKUP($B33,Conf!$DY$4:$EB$35,4,0)</f>
        <v>0</v>
      </c>
      <c r="E33" s="48"/>
      <c r="G33" s="98" t="str">
        <f>Conf!H24</f>
        <v>Valtteri BOTTAS</v>
      </c>
      <c r="H33" s="99">
        <f>IF($G33="","",VLOOKUP($G33,Conf!$H$4:$DE$35,ESTADISTICAS!H$10,0))</f>
        <v>0</v>
      </c>
      <c r="I33" s="99">
        <f>IF($G33="","",VLOOKUP($G33,Conf!$H$4:$DE$35,ESTADISTICAS!I$10,0))</f>
        <v>0</v>
      </c>
      <c r="J33" s="99">
        <f>IF($G33="","",VLOOKUP($G33,Conf!$H$4:$DE$35,ESTADISTICAS!J$10,0))</f>
        <v>0</v>
      </c>
      <c r="K33" s="99">
        <f>IF($G33="","",VLOOKUP($G33,Conf!$H$4:$DE$35,ESTADISTICAS!K$10,0))</f>
        <v>0</v>
      </c>
      <c r="L33" s="99">
        <f>IF($G33="","",VLOOKUP($G33,Conf!$H$4:$DE$35,ESTADISTICAS!L$10,0))</f>
        <v>0</v>
      </c>
      <c r="M33" s="99">
        <f>IF($G33="","",VLOOKUP($G33,Conf!$H$4:$DE$35,ESTADISTICAS!M$10,0))</f>
        <v>0</v>
      </c>
      <c r="N33" s="99">
        <f>IF($G33="","",VLOOKUP($G33,Conf!$H$4:$DE$35,ESTADISTICAS!N$10,0))</f>
        <v>0</v>
      </c>
      <c r="O33" s="99">
        <f>IF($G33="","",VLOOKUP($G33,Conf!$H$4:$DE$35,ESTADISTICAS!O$10,0))</f>
        <v>0</v>
      </c>
      <c r="P33" s="99">
        <f>IF($G33="","",VLOOKUP($G33,Conf!$H$4:$DE$35,ESTADISTICAS!P$10,0))</f>
        <v>0</v>
      </c>
      <c r="Q33" s="99">
        <f>IF($G33="","",VLOOKUP($G33,Conf!$H$4:$DE$35,ESTADISTICAS!Q$10,0))</f>
        <v>0</v>
      </c>
      <c r="R33" s="99">
        <f>IF($G33="","",VLOOKUP($G33,Conf!$H$4:$DE$35,ESTADISTICAS!R$10,0))</f>
        <v>0</v>
      </c>
      <c r="S33" s="99">
        <f t="shared" si="2"/>
        <v>0</v>
      </c>
      <c r="T33" s="62">
        <f>IF(G33="","",Conf!$B$42-SUM(H33:Q33))</f>
        <v>0</v>
      </c>
      <c r="U33" s="63" t="str">
        <f>IF(G33="","",CONCATENATE("(",Conf!$B$42,")"))</f>
        <v>(0)</v>
      </c>
      <c r="V33" s="86"/>
      <c r="W33" s="87"/>
      <c r="X33" s="87"/>
      <c r="Y33" s="88"/>
      <c r="Z33" s="98">
        <f ca="1">IF($G33="","",VLOOKUP($G33,Conf!$H$56:$M$87,3,0))</f>
        <v>0</v>
      </c>
      <c r="AA33" s="99">
        <f ca="1">IF($G33="","",VLOOKUP($G33,Conf!$H$56:$M$87,4,0))</f>
        <v>0</v>
      </c>
      <c r="AB33" s="99">
        <f ca="1">IF($G33="","",VLOOKUP($G33,Conf!$H$56:$M$87,5,0))</f>
        <v>0</v>
      </c>
      <c r="AC33" s="101">
        <f ca="1">IF($G33="","",VLOOKUP($G33,Conf!$H$56:$M$87,6,0))</f>
        <v>0</v>
      </c>
      <c r="AD33" s="98" t="str">
        <f ca="1">Conf!AG76</f>
        <v/>
      </c>
      <c r="AE33" s="222" t="str">
        <f ca="1">Conf!AH76</f>
        <v/>
      </c>
      <c r="AF33" s="99" t="str">
        <f ca="1">Conf!AI76</f>
        <v/>
      </c>
      <c r="AG33" s="99" t="str">
        <f ca="1">Conf!AJ76</f>
        <v/>
      </c>
      <c r="AH33" s="99" t="str">
        <f ca="1">Conf!AK76</f>
        <v/>
      </c>
      <c r="AI33" s="99" t="str">
        <f ca="1">Conf!AL76</f>
        <v/>
      </c>
      <c r="AJ33" s="99" t="str">
        <f ca="1">Conf!AM76</f>
        <v/>
      </c>
      <c r="AK33" s="99" t="str">
        <f ca="1">Conf!AN76</f>
        <v/>
      </c>
      <c r="AL33" s="99" t="str">
        <f ca="1">Conf!AO76</f>
        <v/>
      </c>
      <c r="AM33" s="99" t="str">
        <f ca="1">Conf!AP76</f>
        <v/>
      </c>
      <c r="AN33" s="99" t="str">
        <f ca="1">Conf!AQ76</f>
        <v/>
      </c>
      <c r="AO33" s="99" t="str">
        <f ca="1">Conf!AR76</f>
        <v/>
      </c>
      <c r="AP33" s="99" t="str">
        <f ca="1">Conf!AS76</f>
        <v/>
      </c>
      <c r="AQ33" s="99" t="str">
        <f ca="1">Conf!AT76</f>
        <v/>
      </c>
      <c r="AR33" s="99" t="str">
        <f ca="1">Conf!AU76</f>
        <v/>
      </c>
      <c r="AS33" s="99" t="str">
        <f ca="1">Conf!AV76</f>
        <v/>
      </c>
      <c r="AT33" s="99" t="str">
        <f ca="1">Conf!AW76</f>
        <v/>
      </c>
      <c r="AU33" s="99" t="str">
        <f ca="1">Conf!AX76</f>
        <v/>
      </c>
      <c r="AV33" s="129" t="str">
        <f ca="1">Conf!AY76</f>
        <v/>
      </c>
    </row>
    <row r="34" spans="2:48" x14ac:dyDescent="0.25">
      <c r="B34" s="113">
        <f>B33+1</f>
        <v>2</v>
      </c>
      <c r="C34" s="114" t="str">
        <f>VLOOKUP($B34,Conf!$DY$4:$EB$35,2,0)</f>
        <v>Daniel RICCIARDO</v>
      </c>
      <c r="D34" s="115">
        <f>VLOOKUP($B34,Conf!$DY$4:$EB$35,4,0)</f>
        <v>0</v>
      </c>
      <c r="E34" s="48"/>
      <c r="G34" s="103" t="str">
        <f>Conf!H25</f>
        <v>Adrian SUTIL</v>
      </c>
      <c r="H34" s="104">
        <f>IF($G34="","",VLOOKUP($G34,Conf!$H$4:$DE$35,ESTADISTICAS!H$10,0))</f>
        <v>0</v>
      </c>
      <c r="I34" s="104">
        <f>IF($G34="","",VLOOKUP($G34,Conf!$H$4:$DE$35,ESTADISTICAS!I$10,0))</f>
        <v>0</v>
      </c>
      <c r="J34" s="104">
        <f>IF($G34="","",VLOOKUP($G34,Conf!$H$4:$DE$35,ESTADISTICAS!J$10,0))</f>
        <v>0</v>
      </c>
      <c r="K34" s="104">
        <f>IF($G34="","",VLOOKUP($G34,Conf!$H$4:$DE$35,ESTADISTICAS!K$10,0))</f>
        <v>0</v>
      </c>
      <c r="L34" s="104">
        <f>IF($G34="","",VLOOKUP($G34,Conf!$H$4:$DE$35,ESTADISTICAS!L$10,0))</f>
        <v>0</v>
      </c>
      <c r="M34" s="104">
        <f>IF($G34="","",VLOOKUP($G34,Conf!$H$4:$DE$35,ESTADISTICAS!M$10,0))</f>
        <v>0</v>
      </c>
      <c r="N34" s="104">
        <f>IF($G34="","",VLOOKUP($G34,Conf!$H$4:$DE$35,ESTADISTICAS!N$10,0))</f>
        <v>0</v>
      </c>
      <c r="O34" s="104">
        <f>IF($G34="","",VLOOKUP($G34,Conf!$H$4:$DE$35,ESTADISTICAS!O$10,0))</f>
        <v>0</v>
      </c>
      <c r="P34" s="104">
        <f>IF($G34="","",VLOOKUP($G34,Conf!$H$4:$DE$35,ESTADISTICAS!P$10,0))</f>
        <v>0</v>
      </c>
      <c r="Q34" s="104">
        <f>IF($G34="","",VLOOKUP($G34,Conf!$H$4:$DE$35,ESTADISTICAS!Q$10,0))</f>
        <v>0</v>
      </c>
      <c r="R34" s="104">
        <f>IF($G34="","",VLOOKUP($G34,Conf!$H$4:$DE$35,ESTADISTICAS!R$10,0))</f>
        <v>0</v>
      </c>
      <c r="S34" s="104">
        <f t="shared" si="2"/>
        <v>0</v>
      </c>
      <c r="T34" s="105">
        <f>IF(G34="","",Conf!$B$42-SUM(H34:Q34))</f>
        <v>0</v>
      </c>
      <c r="U34" s="106" t="str">
        <f>IF(G34="","",CONCATENATE("(",Conf!$B$42,")"))</f>
        <v>(0)</v>
      </c>
      <c r="V34" s="86"/>
      <c r="W34" s="87"/>
      <c r="X34" s="87"/>
      <c r="Y34" s="88"/>
      <c r="Z34" s="103">
        <f ca="1">IF($G34="","",VLOOKUP($G34,Conf!$H$56:$M$87,3,0))</f>
        <v>0</v>
      </c>
      <c r="AA34" s="104">
        <f ca="1">IF($G34="","",VLOOKUP($G34,Conf!$H$56:$M$87,4,0))</f>
        <v>0</v>
      </c>
      <c r="AB34" s="104">
        <f ca="1">IF($G34="","",VLOOKUP($G34,Conf!$H$56:$M$87,5,0))</f>
        <v>0</v>
      </c>
      <c r="AC34" s="107">
        <f ca="1">IF($G34="","",VLOOKUP($G34,Conf!$H$56:$M$87,6,0))</f>
        <v>0</v>
      </c>
      <c r="AD34" s="103" t="str">
        <f ca="1">Conf!AG77</f>
        <v/>
      </c>
      <c r="AE34" s="221" t="str">
        <f ca="1">Conf!AH77</f>
        <v/>
      </c>
      <c r="AF34" s="104" t="str">
        <f ca="1">Conf!AI77</f>
        <v/>
      </c>
      <c r="AG34" s="104" t="str">
        <f ca="1">Conf!AJ77</f>
        <v/>
      </c>
      <c r="AH34" s="104" t="str">
        <f ca="1">Conf!AK77</f>
        <v/>
      </c>
      <c r="AI34" s="104" t="str">
        <f ca="1">Conf!AL77</f>
        <v/>
      </c>
      <c r="AJ34" s="104" t="str">
        <f ca="1">Conf!AM77</f>
        <v/>
      </c>
      <c r="AK34" s="104" t="str">
        <f ca="1">Conf!AN77</f>
        <v/>
      </c>
      <c r="AL34" s="104" t="str">
        <f ca="1">Conf!AO77</f>
        <v/>
      </c>
      <c r="AM34" s="104" t="str">
        <f ca="1">Conf!AP77</f>
        <v/>
      </c>
      <c r="AN34" s="104" t="str">
        <f ca="1">Conf!AQ77</f>
        <v/>
      </c>
      <c r="AO34" s="104" t="str">
        <f ca="1">Conf!AR77</f>
        <v/>
      </c>
      <c r="AP34" s="104" t="str">
        <f ca="1">Conf!AS77</f>
        <v/>
      </c>
      <c r="AQ34" s="104" t="str">
        <f ca="1">Conf!AT77</f>
        <v/>
      </c>
      <c r="AR34" s="104" t="str">
        <f ca="1">Conf!AU77</f>
        <v/>
      </c>
      <c r="AS34" s="104" t="str">
        <f ca="1">Conf!AV77</f>
        <v/>
      </c>
      <c r="AT34" s="104" t="str">
        <f ca="1">Conf!AW77</f>
        <v/>
      </c>
      <c r="AU34" s="104" t="str">
        <f ca="1">Conf!AX77</f>
        <v/>
      </c>
      <c r="AV34" s="128" t="str">
        <f ca="1">Conf!AY77</f>
        <v/>
      </c>
    </row>
    <row r="35" spans="2:48" x14ac:dyDescent="0.25">
      <c r="B35" s="57">
        <f t="shared" ref="B35:B37" si="5">B34+1</f>
        <v>3</v>
      </c>
      <c r="C35" s="58" t="str">
        <f>VLOOKUP($B35,Conf!$DY$4:$EB$35,2,0)</f>
        <v>Max CHILTON</v>
      </c>
      <c r="D35" s="59">
        <f>VLOOKUP($B35,Conf!$DY$4:$EB$35,4,0)</f>
        <v>0</v>
      </c>
      <c r="E35" s="48"/>
      <c r="G35" s="98" t="str">
        <f>Conf!H26</f>
        <v/>
      </c>
      <c r="H35" s="99" t="str">
        <f>IF($G35="","",VLOOKUP($G35,Conf!$H$4:$DE$35,ESTADISTICAS!H$10,0))</f>
        <v/>
      </c>
      <c r="I35" s="99" t="str">
        <f>IF($G35="","",VLOOKUP($G35,Conf!$H$4:$DE$35,ESTADISTICAS!I$10,0))</f>
        <v/>
      </c>
      <c r="J35" s="99" t="str">
        <f>IF($G35="","",VLOOKUP($G35,Conf!$H$4:$DE$35,ESTADISTICAS!J$10,0))</f>
        <v/>
      </c>
      <c r="K35" s="99" t="str">
        <f>IF($G35="","",VLOOKUP($G35,Conf!$H$4:$DE$35,ESTADISTICAS!K$10,0))</f>
        <v/>
      </c>
      <c r="L35" s="99" t="str">
        <f>IF($G35="","",VLOOKUP($G35,Conf!$H$4:$DE$35,ESTADISTICAS!L$10,0))</f>
        <v/>
      </c>
      <c r="M35" s="99" t="str">
        <f>IF($G35="","",VLOOKUP($G35,Conf!$H$4:$DE$35,ESTADISTICAS!M$10,0))</f>
        <v/>
      </c>
      <c r="N35" s="99" t="str">
        <f>IF($G35="","",VLOOKUP($G35,Conf!$H$4:$DE$35,ESTADISTICAS!N$10,0))</f>
        <v/>
      </c>
      <c r="O35" s="99" t="str">
        <f>IF($G35="","",VLOOKUP($G35,Conf!$H$4:$DE$35,ESTADISTICAS!O$10,0))</f>
        <v/>
      </c>
      <c r="P35" s="99" t="str">
        <f>IF($G35="","",VLOOKUP($G35,Conf!$H$4:$DE$35,ESTADISTICAS!P$10,0))</f>
        <v/>
      </c>
      <c r="Q35" s="99" t="str">
        <f>IF($G35="","",VLOOKUP($G35,Conf!$H$4:$DE$35,ESTADISTICAS!Q$10,0))</f>
        <v/>
      </c>
      <c r="R35" s="99" t="str">
        <f>IF($G35="","",VLOOKUP($G35,Conf!$H$4:$DE$35,ESTADISTICAS!R$10,0))</f>
        <v/>
      </c>
      <c r="S35" s="99" t="str">
        <f t="shared" si="2"/>
        <v/>
      </c>
      <c r="T35" s="62" t="str">
        <f>IF(G35="","",Conf!$B$42-SUM(H35:Q35))</f>
        <v/>
      </c>
      <c r="U35" s="63" t="str">
        <f>IF(G35="","",CONCATENATE("(",Conf!$B$42,")"))</f>
        <v/>
      </c>
      <c r="V35" s="86"/>
      <c r="W35" s="87"/>
      <c r="X35" s="87"/>
      <c r="Y35" s="88"/>
      <c r="Z35" s="98" t="str">
        <f>IF($G35="","",VLOOKUP($G35,Conf!$H$56:$M$87,3,0))</f>
        <v/>
      </c>
      <c r="AA35" s="99" t="str">
        <f>IF($G35="","",VLOOKUP($G35,Conf!$H$56:$M$87,4,0))</f>
        <v/>
      </c>
      <c r="AB35" s="99" t="str">
        <f>IF($G35="","",VLOOKUP($G35,Conf!$H$56:$M$87,5,0))</f>
        <v/>
      </c>
      <c r="AC35" s="101" t="str">
        <f>IF($G35="","",VLOOKUP($G35,Conf!$H$56:$M$87,6,0))</f>
        <v/>
      </c>
      <c r="AD35" s="98" t="str">
        <f>Conf!AG78</f>
        <v/>
      </c>
      <c r="AE35" s="222" t="str">
        <f>Conf!AH78</f>
        <v/>
      </c>
      <c r="AF35" s="99" t="str">
        <f>Conf!AI78</f>
        <v/>
      </c>
      <c r="AG35" s="99" t="str">
        <f>Conf!AJ78</f>
        <v/>
      </c>
      <c r="AH35" s="99" t="str">
        <f>Conf!AK78</f>
        <v/>
      </c>
      <c r="AI35" s="99" t="str">
        <f>Conf!AL78</f>
        <v/>
      </c>
      <c r="AJ35" s="99" t="str">
        <f>Conf!AM78</f>
        <v/>
      </c>
      <c r="AK35" s="99" t="str">
        <f>Conf!AN78</f>
        <v/>
      </c>
      <c r="AL35" s="99" t="str">
        <f>Conf!AO78</f>
        <v/>
      </c>
      <c r="AM35" s="99" t="str">
        <f>Conf!AP78</f>
        <v/>
      </c>
      <c r="AN35" s="99" t="str">
        <f>Conf!AQ78</f>
        <v/>
      </c>
      <c r="AO35" s="99" t="str">
        <f>Conf!AR78</f>
        <v/>
      </c>
      <c r="AP35" s="99" t="str">
        <f>Conf!AS78</f>
        <v/>
      </c>
      <c r="AQ35" s="99" t="str">
        <f>Conf!AT78</f>
        <v/>
      </c>
      <c r="AR35" s="99" t="str">
        <f>Conf!AU78</f>
        <v/>
      </c>
      <c r="AS35" s="99" t="str">
        <f>Conf!AV78</f>
        <v/>
      </c>
      <c r="AT35" s="99" t="str">
        <f>Conf!AW78</f>
        <v/>
      </c>
      <c r="AU35" s="99" t="str">
        <f>Conf!AX78</f>
        <v/>
      </c>
      <c r="AV35" s="129" t="str">
        <f>Conf!AY78</f>
        <v/>
      </c>
    </row>
    <row r="36" spans="2:48" x14ac:dyDescent="0.25">
      <c r="B36" s="113">
        <f t="shared" si="5"/>
        <v>4</v>
      </c>
      <c r="C36" s="114" t="str">
        <f>VLOOKUP($B36,Conf!$DY$4:$EB$35,2,0)</f>
        <v>Nico ROSBERG</v>
      </c>
      <c r="D36" s="115">
        <f>VLOOKUP($B36,Conf!$DY$4:$EB$35,4,0)</f>
        <v>0</v>
      </c>
      <c r="E36" s="48"/>
      <c r="G36" s="103" t="str">
        <f>Conf!H27</f>
        <v/>
      </c>
      <c r="H36" s="104" t="str">
        <f>IF($G36="","",VLOOKUP($G36,Conf!$H$4:$DE$35,ESTADISTICAS!H$10,0))</f>
        <v/>
      </c>
      <c r="I36" s="104" t="str">
        <f>IF($G36="","",VLOOKUP($G36,Conf!$H$4:$DE$35,ESTADISTICAS!I$10,0))</f>
        <v/>
      </c>
      <c r="J36" s="104" t="str">
        <f>IF($G36="","",VLOOKUP($G36,Conf!$H$4:$DE$35,ESTADISTICAS!J$10,0))</f>
        <v/>
      </c>
      <c r="K36" s="104" t="str">
        <f>IF($G36="","",VLOOKUP($G36,Conf!$H$4:$DE$35,ESTADISTICAS!K$10,0))</f>
        <v/>
      </c>
      <c r="L36" s="104" t="str">
        <f>IF($G36="","",VLOOKUP($G36,Conf!$H$4:$DE$35,ESTADISTICAS!L$10,0))</f>
        <v/>
      </c>
      <c r="M36" s="104" t="str">
        <f>IF($G36="","",VLOOKUP($G36,Conf!$H$4:$DE$35,ESTADISTICAS!M$10,0))</f>
        <v/>
      </c>
      <c r="N36" s="104" t="str">
        <f>IF($G36="","",VLOOKUP($G36,Conf!$H$4:$DE$35,ESTADISTICAS!N$10,0))</f>
        <v/>
      </c>
      <c r="O36" s="104" t="str">
        <f>IF($G36="","",VLOOKUP($G36,Conf!$H$4:$DE$35,ESTADISTICAS!O$10,0))</f>
        <v/>
      </c>
      <c r="P36" s="104" t="str">
        <f>IF($G36="","",VLOOKUP($G36,Conf!$H$4:$DE$35,ESTADISTICAS!P$10,0))</f>
        <v/>
      </c>
      <c r="Q36" s="104" t="str">
        <f>IF($G36="","",VLOOKUP($G36,Conf!$H$4:$DE$35,ESTADISTICAS!Q$10,0))</f>
        <v/>
      </c>
      <c r="R36" s="104" t="str">
        <f>IF($G36="","",VLOOKUP($G36,Conf!$H$4:$DE$35,ESTADISTICAS!R$10,0))</f>
        <v/>
      </c>
      <c r="S36" s="104" t="str">
        <f t="shared" si="2"/>
        <v/>
      </c>
      <c r="T36" s="105" t="str">
        <f>IF(G36="","",Conf!$B$42-SUM(H36:Q36))</f>
        <v/>
      </c>
      <c r="U36" s="106" t="str">
        <f>IF(G36="","",CONCATENATE("(",Conf!$B$42,")"))</f>
        <v/>
      </c>
      <c r="V36" s="86"/>
      <c r="W36" s="87"/>
      <c r="X36" s="87"/>
      <c r="Y36" s="88"/>
      <c r="Z36" s="103" t="str">
        <f>IF($G36="","",VLOOKUP($G36,Conf!$H$56:$M$87,3,0))</f>
        <v/>
      </c>
      <c r="AA36" s="104" t="str">
        <f>IF($G36="","",VLOOKUP($G36,Conf!$H$56:$M$87,4,0))</f>
        <v/>
      </c>
      <c r="AB36" s="104" t="str">
        <f>IF($G36="","",VLOOKUP($G36,Conf!$H$56:$M$87,5,0))</f>
        <v/>
      </c>
      <c r="AC36" s="107" t="str">
        <f>IF($G36="","",VLOOKUP($G36,Conf!$H$56:$M$87,6,0))</f>
        <v/>
      </c>
      <c r="AD36" s="103" t="str">
        <f>Conf!AG79</f>
        <v/>
      </c>
      <c r="AE36" s="221" t="str">
        <f>Conf!AH79</f>
        <v/>
      </c>
      <c r="AF36" s="104" t="str">
        <f>Conf!AI79</f>
        <v/>
      </c>
      <c r="AG36" s="104" t="str">
        <f>Conf!AJ79</f>
        <v/>
      </c>
      <c r="AH36" s="104" t="str">
        <f>Conf!AK79</f>
        <v/>
      </c>
      <c r="AI36" s="104" t="str">
        <f>Conf!AL79</f>
        <v/>
      </c>
      <c r="AJ36" s="104" t="str">
        <f>Conf!AM79</f>
        <v/>
      </c>
      <c r="AK36" s="104" t="str">
        <f>Conf!AN79</f>
        <v/>
      </c>
      <c r="AL36" s="104" t="str">
        <f>Conf!AO79</f>
        <v/>
      </c>
      <c r="AM36" s="104" t="str">
        <f>Conf!AP79</f>
        <v/>
      </c>
      <c r="AN36" s="104" t="str">
        <f>Conf!AQ79</f>
        <v/>
      </c>
      <c r="AO36" s="104" t="str">
        <f>Conf!AR79</f>
        <v/>
      </c>
      <c r="AP36" s="104" t="str">
        <f>Conf!AS79</f>
        <v/>
      </c>
      <c r="AQ36" s="104" t="str">
        <f>Conf!AT79</f>
        <v/>
      </c>
      <c r="AR36" s="104" t="str">
        <f>Conf!AU79</f>
        <v/>
      </c>
      <c r="AS36" s="104" t="str">
        <f>Conf!AV79</f>
        <v/>
      </c>
      <c r="AT36" s="104" t="str">
        <f>Conf!AW79</f>
        <v/>
      </c>
      <c r="AU36" s="104" t="str">
        <f>Conf!AX79</f>
        <v/>
      </c>
      <c r="AV36" s="128" t="str">
        <f>Conf!AY79</f>
        <v/>
      </c>
    </row>
    <row r="37" spans="2:48" x14ac:dyDescent="0.25">
      <c r="B37" s="64">
        <f t="shared" si="5"/>
        <v>5</v>
      </c>
      <c r="C37" s="65" t="str">
        <f>VLOOKUP($B37,Conf!$DY$4:$EB$35,2,0)</f>
        <v>Kimi RAIKKONEN</v>
      </c>
      <c r="D37" s="66">
        <f>VLOOKUP($B37,Conf!$DY$4:$EB$35,4,0)</f>
        <v>0</v>
      </c>
      <c r="E37" s="49"/>
      <c r="G37" s="98" t="str">
        <f>Conf!H28</f>
        <v/>
      </c>
      <c r="H37" s="99" t="str">
        <f>IF($G37="","",VLOOKUP($G37,Conf!$H$4:$DE$35,ESTADISTICAS!H$10,0))</f>
        <v/>
      </c>
      <c r="I37" s="99" t="str">
        <f>IF($G37="","",VLOOKUP($G37,Conf!$H$4:$DE$35,ESTADISTICAS!I$10,0))</f>
        <v/>
      </c>
      <c r="J37" s="99" t="str">
        <f>IF($G37="","",VLOOKUP($G37,Conf!$H$4:$DE$35,ESTADISTICAS!J$10,0))</f>
        <v/>
      </c>
      <c r="K37" s="99" t="str">
        <f>IF($G37="","",VLOOKUP($G37,Conf!$H$4:$DE$35,ESTADISTICAS!K$10,0))</f>
        <v/>
      </c>
      <c r="L37" s="99" t="str">
        <f>IF($G37="","",VLOOKUP($G37,Conf!$H$4:$DE$35,ESTADISTICAS!L$10,0))</f>
        <v/>
      </c>
      <c r="M37" s="99" t="str">
        <f>IF($G37="","",VLOOKUP($G37,Conf!$H$4:$DE$35,ESTADISTICAS!M$10,0))</f>
        <v/>
      </c>
      <c r="N37" s="99" t="str">
        <f>IF($G37="","",VLOOKUP($G37,Conf!$H$4:$DE$35,ESTADISTICAS!N$10,0))</f>
        <v/>
      </c>
      <c r="O37" s="99" t="str">
        <f>IF($G37="","",VLOOKUP($G37,Conf!$H$4:$DE$35,ESTADISTICAS!O$10,0))</f>
        <v/>
      </c>
      <c r="P37" s="99" t="str">
        <f>IF($G37="","",VLOOKUP($G37,Conf!$H$4:$DE$35,ESTADISTICAS!P$10,0))</f>
        <v/>
      </c>
      <c r="Q37" s="99" t="str">
        <f>IF($G37="","",VLOOKUP($G37,Conf!$H$4:$DE$35,ESTADISTICAS!Q$10,0))</f>
        <v/>
      </c>
      <c r="R37" s="99" t="str">
        <f>IF($G37="","",VLOOKUP($G37,Conf!$H$4:$DE$35,ESTADISTICAS!R$10,0))</f>
        <v/>
      </c>
      <c r="S37" s="99" t="str">
        <f t="shared" si="2"/>
        <v/>
      </c>
      <c r="T37" s="62" t="str">
        <f>IF(G37="","",Conf!$B$42-SUM(H37:Q37))</f>
        <v/>
      </c>
      <c r="U37" s="63" t="str">
        <f>IF(G37="","",CONCATENATE("(",Conf!$B$42,")"))</f>
        <v/>
      </c>
      <c r="V37" s="86"/>
      <c r="W37" s="87"/>
      <c r="X37" s="87"/>
      <c r="Y37" s="88"/>
      <c r="Z37" s="98" t="str">
        <f>IF($G37="","",VLOOKUP($G37,Conf!$H$56:$M$87,3,0))</f>
        <v/>
      </c>
      <c r="AA37" s="99" t="str">
        <f>IF($G37="","",VLOOKUP($G37,Conf!$H$56:$M$87,4,0))</f>
        <v/>
      </c>
      <c r="AB37" s="99" t="str">
        <f>IF($G37="","",VLOOKUP($G37,Conf!$H$56:$M$87,5,0))</f>
        <v/>
      </c>
      <c r="AC37" s="101" t="str">
        <f>IF($G37="","",VLOOKUP($G37,Conf!$H$56:$M$87,6,0))</f>
        <v/>
      </c>
      <c r="AD37" s="98" t="str">
        <f>Conf!AG80</f>
        <v/>
      </c>
      <c r="AE37" s="222" t="str">
        <f>Conf!AH80</f>
        <v/>
      </c>
      <c r="AF37" s="99" t="str">
        <f>Conf!AI80</f>
        <v/>
      </c>
      <c r="AG37" s="99" t="str">
        <f>Conf!AJ80</f>
        <v/>
      </c>
      <c r="AH37" s="99" t="str">
        <f>Conf!AK80</f>
        <v/>
      </c>
      <c r="AI37" s="99" t="str">
        <f>Conf!AL80</f>
        <v/>
      </c>
      <c r="AJ37" s="99" t="str">
        <f>Conf!AM80</f>
        <v/>
      </c>
      <c r="AK37" s="99" t="str">
        <f>Conf!AN80</f>
        <v/>
      </c>
      <c r="AL37" s="99" t="str">
        <f>Conf!AO80</f>
        <v/>
      </c>
      <c r="AM37" s="99" t="str">
        <f>Conf!AP80</f>
        <v/>
      </c>
      <c r="AN37" s="99" t="str">
        <f>Conf!AQ80</f>
        <v/>
      </c>
      <c r="AO37" s="99" t="str">
        <f>Conf!AR80</f>
        <v/>
      </c>
      <c r="AP37" s="99" t="str">
        <f>Conf!AS80</f>
        <v/>
      </c>
      <c r="AQ37" s="99" t="str">
        <f>Conf!AT80</f>
        <v/>
      </c>
      <c r="AR37" s="99" t="str">
        <f>Conf!AU80</f>
        <v/>
      </c>
      <c r="AS37" s="99" t="str">
        <f>Conf!AV80</f>
        <v/>
      </c>
      <c r="AT37" s="99" t="str">
        <f>Conf!AW80</f>
        <v/>
      </c>
      <c r="AU37" s="99" t="str">
        <f>Conf!AX80</f>
        <v/>
      </c>
      <c r="AV37" s="129" t="str">
        <f>Conf!AY80</f>
        <v/>
      </c>
    </row>
    <row r="38" spans="2:48" x14ac:dyDescent="0.25">
      <c r="G38" s="103" t="str">
        <f>Conf!H29</f>
        <v/>
      </c>
      <c r="H38" s="104" t="str">
        <f>IF($G38="","",VLOOKUP($G38,Conf!$H$4:$DE$35,ESTADISTICAS!H$10,0))</f>
        <v/>
      </c>
      <c r="I38" s="104" t="str">
        <f>IF($G38="","",VLOOKUP($G38,Conf!$H$4:$DE$35,ESTADISTICAS!I$10,0))</f>
        <v/>
      </c>
      <c r="J38" s="104" t="str">
        <f>IF($G38="","",VLOOKUP($G38,Conf!$H$4:$DE$35,ESTADISTICAS!J$10,0))</f>
        <v/>
      </c>
      <c r="K38" s="104" t="str">
        <f>IF($G38="","",VLOOKUP($G38,Conf!$H$4:$DE$35,ESTADISTICAS!K$10,0))</f>
        <v/>
      </c>
      <c r="L38" s="104" t="str">
        <f>IF($G38="","",VLOOKUP($G38,Conf!$H$4:$DE$35,ESTADISTICAS!L$10,0))</f>
        <v/>
      </c>
      <c r="M38" s="104" t="str">
        <f>IF($G38="","",VLOOKUP($G38,Conf!$H$4:$DE$35,ESTADISTICAS!M$10,0))</f>
        <v/>
      </c>
      <c r="N38" s="104" t="str">
        <f>IF($G38="","",VLOOKUP($G38,Conf!$H$4:$DE$35,ESTADISTICAS!N$10,0))</f>
        <v/>
      </c>
      <c r="O38" s="104" t="str">
        <f>IF($G38="","",VLOOKUP($G38,Conf!$H$4:$DE$35,ESTADISTICAS!O$10,0))</f>
        <v/>
      </c>
      <c r="P38" s="104" t="str">
        <f>IF($G38="","",VLOOKUP($G38,Conf!$H$4:$DE$35,ESTADISTICAS!P$10,0))</f>
        <v/>
      </c>
      <c r="Q38" s="104" t="str">
        <f>IF($G38="","",VLOOKUP($G38,Conf!$H$4:$DE$35,ESTADISTICAS!Q$10,0))</f>
        <v/>
      </c>
      <c r="R38" s="104" t="str">
        <f>IF($G38="","",VLOOKUP($G38,Conf!$H$4:$DE$35,ESTADISTICAS!R$10,0))</f>
        <v/>
      </c>
      <c r="S38" s="104" t="str">
        <f t="shared" si="2"/>
        <v/>
      </c>
      <c r="T38" s="105" t="str">
        <f>IF(G38="","",Conf!$B$42-SUM(H38:Q38))</f>
        <v/>
      </c>
      <c r="U38" s="106" t="str">
        <f>IF(G38="","",CONCATENATE("(",Conf!$B$42,")"))</f>
        <v/>
      </c>
      <c r="V38" s="86"/>
      <c r="W38" s="87"/>
      <c r="X38" s="87"/>
      <c r="Y38" s="88"/>
      <c r="Z38" s="103" t="str">
        <f>IF($G38="","",VLOOKUP($G38,Conf!$H$56:$M$87,3,0))</f>
        <v/>
      </c>
      <c r="AA38" s="104" t="str">
        <f>IF($G38="","",VLOOKUP($G38,Conf!$H$56:$M$87,4,0))</f>
        <v/>
      </c>
      <c r="AB38" s="104" t="str">
        <f>IF($G38="","",VLOOKUP($G38,Conf!$H$56:$M$87,5,0))</f>
        <v/>
      </c>
      <c r="AC38" s="107" t="str">
        <f>IF($G38="","",VLOOKUP($G38,Conf!$H$56:$M$87,6,0))</f>
        <v/>
      </c>
      <c r="AD38" s="103" t="str">
        <f>Conf!AG81</f>
        <v/>
      </c>
      <c r="AE38" s="221" t="str">
        <f>Conf!AH81</f>
        <v/>
      </c>
      <c r="AF38" s="104" t="str">
        <f>Conf!AI81</f>
        <v/>
      </c>
      <c r="AG38" s="104" t="str">
        <f>Conf!AJ81</f>
        <v/>
      </c>
      <c r="AH38" s="104" t="str">
        <f>Conf!AK81</f>
        <v/>
      </c>
      <c r="AI38" s="104" t="str">
        <f>Conf!AL81</f>
        <v/>
      </c>
      <c r="AJ38" s="104" t="str">
        <f>Conf!AM81</f>
        <v/>
      </c>
      <c r="AK38" s="104" t="str">
        <f>Conf!AN81</f>
        <v/>
      </c>
      <c r="AL38" s="104" t="str">
        <f>Conf!AO81</f>
        <v/>
      </c>
      <c r="AM38" s="104" t="str">
        <f>Conf!AP81</f>
        <v/>
      </c>
      <c r="AN38" s="104" t="str">
        <f>Conf!AQ81</f>
        <v/>
      </c>
      <c r="AO38" s="104" t="str">
        <f>Conf!AR81</f>
        <v/>
      </c>
      <c r="AP38" s="104" t="str">
        <f>Conf!AS81</f>
        <v/>
      </c>
      <c r="AQ38" s="104" t="str">
        <f>Conf!AT81</f>
        <v/>
      </c>
      <c r="AR38" s="104" t="str">
        <f>Conf!AU81</f>
        <v/>
      </c>
      <c r="AS38" s="104" t="str">
        <f>Conf!AV81</f>
        <v/>
      </c>
      <c r="AT38" s="104" t="str">
        <f>Conf!AW81</f>
        <v/>
      </c>
      <c r="AU38" s="104" t="str">
        <f>Conf!AX81</f>
        <v/>
      </c>
      <c r="AV38" s="128" t="str">
        <f>Conf!AY81</f>
        <v/>
      </c>
    </row>
    <row r="39" spans="2:48" x14ac:dyDescent="0.25">
      <c r="B39" s="180" t="s">
        <v>118</v>
      </c>
      <c r="C39" s="181"/>
      <c r="D39" s="181"/>
      <c r="E39" s="182"/>
      <c r="G39" s="98" t="str">
        <f>Conf!H30</f>
        <v/>
      </c>
      <c r="H39" s="99" t="str">
        <f>IF($G39="","",VLOOKUP($G39,Conf!$H$4:$DE$35,ESTADISTICAS!H$10,0))</f>
        <v/>
      </c>
      <c r="I39" s="99" t="str">
        <f>IF($G39="","",VLOOKUP($G39,Conf!$H$4:$DE$35,ESTADISTICAS!I$10,0))</f>
        <v/>
      </c>
      <c r="J39" s="99" t="str">
        <f>IF($G39="","",VLOOKUP($G39,Conf!$H$4:$DE$35,ESTADISTICAS!J$10,0))</f>
        <v/>
      </c>
      <c r="K39" s="99" t="str">
        <f>IF($G39="","",VLOOKUP($G39,Conf!$H$4:$DE$35,ESTADISTICAS!K$10,0))</f>
        <v/>
      </c>
      <c r="L39" s="99" t="str">
        <f>IF($G39="","",VLOOKUP($G39,Conf!$H$4:$DE$35,ESTADISTICAS!L$10,0))</f>
        <v/>
      </c>
      <c r="M39" s="99" t="str">
        <f>IF($G39="","",VLOOKUP($G39,Conf!$H$4:$DE$35,ESTADISTICAS!M$10,0))</f>
        <v/>
      </c>
      <c r="N39" s="99" t="str">
        <f>IF($G39="","",VLOOKUP($G39,Conf!$H$4:$DE$35,ESTADISTICAS!N$10,0))</f>
        <v/>
      </c>
      <c r="O39" s="99" t="str">
        <f>IF($G39="","",VLOOKUP($G39,Conf!$H$4:$DE$35,ESTADISTICAS!O$10,0))</f>
        <v/>
      </c>
      <c r="P39" s="99" t="str">
        <f>IF($G39="","",VLOOKUP($G39,Conf!$H$4:$DE$35,ESTADISTICAS!P$10,0))</f>
        <v/>
      </c>
      <c r="Q39" s="99" t="str">
        <f>IF($G39="","",VLOOKUP($G39,Conf!$H$4:$DE$35,ESTADISTICAS!Q$10,0))</f>
        <v/>
      </c>
      <c r="R39" s="99" t="str">
        <f>IF($G39="","",VLOOKUP($G39,Conf!$H$4:$DE$35,ESTADISTICAS!R$10,0))</f>
        <v/>
      </c>
      <c r="S39" s="99" t="str">
        <f t="shared" si="2"/>
        <v/>
      </c>
      <c r="T39" s="62" t="str">
        <f>IF(G39="","",Conf!$B$42-SUM(H39:Q39))</f>
        <v/>
      </c>
      <c r="U39" s="63" t="str">
        <f>IF(G39="","",CONCATENATE("(",Conf!$B$42,")"))</f>
        <v/>
      </c>
      <c r="V39" s="86"/>
      <c r="W39" s="87"/>
      <c r="X39" s="87"/>
      <c r="Y39" s="88"/>
      <c r="Z39" s="98" t="str">
        <f>IF($G39="","",VLOOKUP($G39,Conf!$H$56:$M$87,3,0))</f>
        <v/>
      </c>
      <c r="AA39" s="99" t="str">
        <f>IF($G39="","",VLOOKUP($G39,Conf!$H$56:$M$87,4,0))</f>
        <v/>
      </c>
      <c r="AB39" s="99" t="str">
        <f>IF($G39="","",VLOOKUP($G39,Conf!$H$56:$M$87,5,0))</f>
        <v/>
      </c>
      <c r="AC39" s="101" t="str">
        <f>IF($G39="","",VLOOKUP($G39,Conf!$H$56:$M$87,6,0))</f>
        <v/>
      </c>
      <c r="AD39" s="98" t="str">
        <f>Conf!AG82</f>
        <v/>
      </c>
      <c r="AE39" s="222" t="str">
        <f>Conf!AH82</f>
        <v/>
      </c>
      <c r="AF39" s="99" t="str">
        <f>Conf!AI82</f>
        <v/>
      </c>
      <c r="AG39" s="99" t="str">
        <f>Conf!AJ82</f>
        <v/>
      </c>
      <c r="AH39" s="99" t="str">
        <f>Conf!AK82</f>
        <v/>
      </c>
      <c r="AI39" s="99" t="str">
        <f>Conf!AL82</f>
        <v/>
      </c>
      <c r="AJ39" s="99" t="str">
        <f>Conf!AM82</f>
        <v/>
      </c>
      <c r="AK39" s="99" t="str">
        <f>Conf!AN82</f>
        <v/>
      </c>
      <c r="AL39" s="99" t="str">
        <f>Conf!AO82</f>
        <v/>
      </c>
      <c r="AM39" s="99" t="str">
        <f>Conf!AP82</f>
        <v/>
      </c>
      <c r="AN39" s="99" t="str">
        <f>Conf!AQ82</f>
        <v/>
      </c>
      <c r="AO39" s="99" t="str">
        <f>Conf!AR82</f>
        <v/>
      </c>
      <c r="AP39" s="99" t="str">
        <f>Conf!AS82</f>
        <v/>
      </c>
      <c r="AQ39" s="99" t="str">
        <f>Conf!AT82</f>
        <v/>
      </c>
      <c r="AR39" s="99" t="str">
        <f>Conf!AU82</f>
        <v/>
      </c>
      <c r="AS39" s="99" t="str">
        <f>Conf!AV82</f>
        <v/>
      </c>
      <c r="AT39" s="99" t="str">
        <f>Conf!AW82</f>
        <v/>
      </c>
      <c r="AU39" s="99" t="str">
        <f>Conf!AX82</f>
        <v/>
      </c>
      <c r="AV39" s="129" t="str">
        <f>Conf!AY82</f>
        <v/>
      </c>
    </row>
    <row r="40" spans="2:48" x14ac:dyDescent="0.25">
      <c r="B40" s="71">
        <v>1</v>
      </c>
      <c r="C40" s="52" t="str">
        <f>VLOOKUP($B40,Conf!$DG$40:$DJ$52,2,0)</f>
        <v>Red Bull</v>
      </c>
      <c r="D40" s="53">
        <f>VLOOKUP($B40,Conf!$DG$40:$DJ$52,4,0)</f>
        <v>0</v>
      </c>
      <c r="E40" s="48"/>
      <c r="G40" s="103" t="str">
        <f>Conf!H31</f>
        <v/>
      </c>
      <c r="H40" s="104" t="str">
        <f>IF($G40="","",VLOOKUP($G40,Conf!$H$4:$DE$35,ESTADISTICAS!H$10,0))</f>
        <v/>
      </c>
      <c r="I40" s="104" t="str">
        <f>IF($G40="","",VLOOKUP($G40,Conf!$H$4:$DE$35,ESTADISTICAS!I$10,0))</f>
        <v/>
      </c>
      <c r="J40" s="104" t="str">
        <f>IF($G40="","",VLOOKUP($G40,Conf!$H$4:$DE$35,ESTADISTICAS!J$10,0))</f>
        <v/>
      </c>
      <c r="K40" s="104" t="str">
        <f>IF($G40="","",VLOOKUP($G40,Conf!$H$4:$DE$35,ESTADISTICAS!K$10,0))</f>
        <v/>
      </c>
      <c r="L40" s="104" t="str">
        <f>IF($G40="","",VLOOKUP($G40,Conf!$H$4:$DE$35,ESTADISTICAS!L$10,0))</f>
        <v/>
      </c>
      <c r="M40" s="104" t="str">
        <f>IF($G40="","",VLOOKUP($G40,Conf!$H$4:$DE$35,ESTADISTICAS!M$10,0))</f>
        <v/>
      </c>
      <c r="N40" s="104" t="str">
        <f>IF($G40="","",VLOOKUP($G40,Conf!$H$4:$DE$35,ESTADISTICAS!N$10,0))</f>
        <v/>
      </c>
      <c r="O40" s="104" t="str">
        <f>IF($G40="","",VLOOKUP($G40,Conf!$H$4:$DE$35,ESTADISTICAS!O$10,0))</f>
        <v/>
      </c>
      <c r="P40" s="104" t="str">
        <f>IF($G40="","",VLOOKUP($G40,Conf!$H$4:$DE$35,ESTADISTICAS!P$10,0))</f>
        <v/>
      </c>
      <c r="Q40" s="104" t="str">
        <f>IF($G40="","",VLOOKUP($G40,Conf!$H$4:$DE$35,ESTADISTICAS!Q$10,0))</f>
        <v/>
      </c>
      <c r="R40" s="104" t="str">
        <f>IF($G40="","",VLOOKUP($G40,Conf!$H$4:$DE$35,ESTADISTICAS!R$10,0))</f>
        <v/>
      </c>
      <c r="S40" s="104" t="str">
        <f t="shared" si="2"/>
        <v/>
      </c>
      <c r="T40" s="105" t="str">
        <f>IF(G40="","",Conf!$B$42-SUM(H40:Q40))</f>
        <v/>
      </c>
      <c r="U40" s="106" t="str">
        <f>IF(G40="","",CONCATENATE("(",Conf!$B$42,")"))</f>
        <v/>
      </c>
      <c r="V40" s="86"/>
      <c r="W40" s="87"/>
      <c r="X40" s="87"/>
      <c r="Y40" s="88"/>
      <c r="Z40" s="103" t="str">
        <f>IF($G40="","",VLOOKUP($G40,Conf!$H$56:$M$87,3,0))</f>
        <v/>
      </c>
      <c r="AA40" s="104" t="str">
        <f>IF($G40="","",VLOOKUP($G40,Conf!$H$56:$M$87,4,0))</f>
        <v/>
      </c>
      <c r="AB40" s="104" t="str">
        <f>IF($G40="","",VLOOKUP($G40,Conf!$H$56:$M$87,5,0))</f>
        <v/>
      </c>
      <c r="AC40" s="107" t="str">
        <f>IF($G40="","",VLOOKUP($G40,Conf!$H$56:$M$87,6,0))</f>
        <v/>
      </c>
      <c r="AD40" s="103" t="str">
        <f>Conf!AG83</f>
        <v/>
      </c>
      <c r="AE40" s="221" t="str">
        <f>Conf!AH83</f>
        <v/>
      </c>
      <c r="AF40" s="104" t="str">
        <f>Conf!AI83</f>
        <v/>
      </c>
      <c r="AG40" s="104" t="str">
        <f>Conf!AJ83</f>
        <v/>
      </c>
      <c r="AH40" s="104" t="str">
        <f>Conf!AK83</f>
        <v/>
      </c>
      <c r="AI40" s="104" t="str">
        <f>Conf!AL83</f>
        <v/>
      </c>
      <c r="AJ40" s="104" t="str">
        <f>Conf!AM83</f>
        <v/>
      </c>
      <c r="AK40" s="104" t="str">
        <f>Conf!AN83</f>
        <v/>
      </c>
      <c r="AL40" s="104" t="str">
        <f>Conf!AO83</f>
        <v/>
      </c>
      <c r="AM40" s="104" t="str">
        <f>Conf!AP83</f>
        <v/>
      </c>
      <c r="AN40" s="104" t="str">
        <f>Conf!AQ83</f>
        <v/>
      </c>
      <c r="AO40" s="104" t="str">
        <f>Conf!AR83</f>
        <v/>
      </c>
      <c r="AP40" s="104" t="str">
        <f>Conf!AS83</f>
        <v/>
      </c>
      <c r="AQ40" s="104" t="str">
        <f>Conf!AT83</f>
        <v/>
      </c>
      <c r="AR40" s="104" t="str">
        <f>Conf!AU83</f>
        <v/>
      </c>
      <c r="AS40" s="104" t="str">
        <f>Conf!AV83</f>
        <v/>
      </c>
      <c r="AT40" s="104" t="str">
        <f>Conf!AW83</f>
        <v/>
      </c>
      <c r="AU40" s="104" t="str">
        <f>Conf!AX83</f>
        <v/>
      </c>
      <c r="AV40" s="128" t="str">
        <f>Conf!AY83</f>
        <v/>
      </c>
    </row>
    <row r="41" spans="2:48" x14ac:dyDescent="0.25">
      <c r="B41" s="113">
        <f>B40+1</f>
        <v>2</v>
      </c>
      <c r="C41" s="114" t="str">
        <f>VLOOKUP($B41,Conf!$DG$40:$DJ$52,2,0)</f>
        <v>Mercedes</v>
      </c>
      <c r="D41" s="115">
        <f>VLOOKUP($B41,Conf!$DG$40:$DJ$52,4,0)</f>
        <v>0</v>
      </c>
      <c r="E41" s="48"/>
      <c r="G41" s="98" t="str">
        <f>Conf!H32</f>
        <v/>
      </c>
      <c r="H41" s="99" t="str">
        <f>IF($G41="","",VLOOKUP($G41,Conf!$H$4:$DE$35,ESTADISTICAS!H$10,0))</f>
        <v/>
      </c>
      <c r="I41" s="99" t="str">
        <f>IF($G41="","",VLOOKUP($G41,Conf!$H$4:$DE$35,ESTADISTICAS!I$10,0))</f>
        <v/>
      </c>
      <c r="J41" s="99" t="str">
        <f>IF($G41="","",VLOOKUP($G41,Conf!$H$4:$DE$35,ESTADISTICAS!J$10,0))</f>
        <v/>
      </c>
      <c r="K41" s="99" t="str">
        <f>IF($G41="","",VLOOKUP($G41,Conf!$H$4:$DE$35,ESTADISTICAS!K$10,0))</f>
        <v/>
      </c>
      <c r="L41" s="99" t="str">
        <f>IF($G41="","",VLOOKUP($G41,Conf!$H$4:$DE$35,ESTADISTICAS!L$10,0))</f>
        <v/>
      </c>
      <c r="M41" s="99" t="str">
        <f>IF($G41="","",VLOOKUP($G41,Conf!$H$4:$DE$35,ESTADISTICAS!M$10,0))</f>
        <v/>
      </c>
      <c r="N41" s="99" t="str">
        <f>IF($G41="","",VLOOKUP($G41,Conf!$H$4:$DE$35,ESTADISTICAS!N$10,0))</f>
        <v/>
      </c>
      <c r="O41" s="99" t="str">
        <f>IF($G41="","",VLOOKUP($G41,Conf!$H$4:$DE$35,ESTADISTICAS!O$10,0))</f>
        <v/>
      </c>
      <c r="P41" s="99" t="str">
        <f>IF($G41="","",VLOOKUP($G41,Conf!$H$4:$DE$35,ESTADISTICAS!P$10,0))</f>
        <v/>
      </c>
      <c r="Q41" s="99" t="str">
        <f>IF($G41="","",VLOOKUP($G41,Conf!$H$4:$DE$35,ESTADISTICAS!Q$10,0))</f>
        <v/>
      </c>
      <c r="R41" s="99" t="str">
        <f>IF($G41="","",VLOOKUP($G41,Conf!$H$4:$DE$35,ESTADISTICAS!R$10,0))</f>
        <v/>
      </c>
      <c r="S41" s="99" t="str">
        <f t="shared" si="2"/>
        <v/>
      </c>
      <c r="T41" s="62" t="str">
        <f>IF(G41="","",Conf!$B$42-SUM(H41:Q41))</f>
        <v/>
      </c>
      <c r="U41" s="63" t="str">
        <f>IF(G41="","",CONCATENATE("(",Conf!$B$42,")"))</f>
        <v/>
      </c>
      <c r="V41" s="86"/>
      <c r="W41" s="87"/>
      <c r="X41" s="87"/>
      <c r="Y41" s="88"/>
      <c r="Z41" s="98" t="str">
        <f>IF($G41="","",VLOOKUP($G41,Conf!$H$56:$M$87,3,0))</f>
        <v/>
      </c>
      <c r="AA41" s="99" t="str">
        <f>IF($G41="","",VLOOKUP($G41,Conf!$H$56:$M$87,4,0))</f>
        <v/>
      </c>
      <c r="AB41" s="99" t="str">
        <f>IF($G41="","",VLOOKUP($G41,Conf!$H$56:$M$87,5,0))</f>
        <v/>
      </c>
      <c r="AC41" s="101" t="str">
        <f>IF($G41="","",VLOOKUP($G41,Conf!$H$56:$M$87,6,0))</f>
        <v/>
      </c>
      <c r="AD41" s="98" t="str">
        <f>Conf!AG84</f>
        <v/>
      </c>
      <c r="AE41" s="222" t="str">
        <f>Conf!AH84</f>
        <v/>
      </c>
      <c r="AF41" s="99" t="str">
        <f>Conf!AI84</f>
        <v/>
      </c>
      <c r="AG41" s="99" t="str">
        <f>Conf!AJ84</f>
        <v/>
      </c>
      <c r="AH41" s="99" t="str">
        <f>Conf!AK84</f>
        <v/>
      </c>
      <c r="AI41" s="99" t="str">
        <f>Conf!AL84</f>
        <v/>
      </c>
      <c r="AJ41" s="99" t="str">
        <f>Conf!AM84</f>
        <v/>
      </c>
      <c r="AK41" s="99" t="str">
        <f>Conf!AN84</f>
        <v/>
      </c>
      <c r="AL41" s="99" t="str">
        <f>Conf!AO84</f>
        <v/>
      </c>
      <c r="AM41" s="99" t="str">
        <f>Conf!AP84</f>
        <v/>
      </c>
      <c r="AN41" s="99" t="str">
        <f>Conf!AQ84</f>
        <v/>
      </c>
      <c r="AO41" s="99" t="str">
        <f>Conf!AR84</f>
        <v/>
      </c>
      <c r="AP41" s="99" t="str">
        <f>Conf!AS84</f>
        <v/>
      </c>
      <c r="AQ41" s="99" t="str">
        <f>Conf!AT84</f>
        <v/>
      </c>
      <c r="AR41" s="99" t="str">
        <f>Conf!AU84</f>
        <v/>
      </c>
      <c r="AS41" s="99" t="str">
        <f>Conf!AV84</f>
        <v/>
      </c>
      <c r="AT41" s="99" t="str">
        <f>Conf!AW84</f>
        <v/>
      </c>
      <c r="AU41" s="99" t="str">
        <f>Conf!AX84</f>
        <v/>
      </c>
      <c r="AV41" s="129" t="str">
        <f>Conf!AY84</f>
        <v/>
      </c>
    </row>
    <row r="42" spans="2:48" x14ac:dyDescent="0.25">
      <c r="B42" s="57">
        <f t="shared" ref="B42:B44" si="6">B41+1</f>
        <v>3</v>
      </c>
      <c r="C42" s="58" t="str">
        <f>VLOOKUP($B42,Conf!$DG$40:$DJ$52,2,0)</f>
        <v>Ferrari</v>
      </c>
      <c r="D42" s="59">
        <f>VLOOKUP($B42,Conf!$DG$40:$DJ$52,4,0)</f>
        <v>0</v>
      </c>
      <c r="E42" s="48"/>
      <c r="G42" s="103" t="str">
        <f>Conf!H33</f>
        <v/>
      </c>
      <c r="H42" s="104" t="str">
        <f>IF($G42="","",VLOOKUP($G42,Conf!$H$4:$DE$35,ESTADISTICAS!H$10,0))</f>
        <v/>
      </c>
      <c r="I42" s="104" t="str">
        <f>IF($G42="","",VLOOKUP($G42,Conf!$H$4:$DE$35,ESTADISTICAS!I$10,0))</f>
        <v/>
      </c>
      <c r="J42" s="104" t="str">
        <f>IF($G42="","",VLOOKUP($G42,Conf!$H$4:$DE$35,ESTADISTICAS!J$10,0))</f>
        <v/>
      </c>
      <c r="K42" s="104" t="str">
        <f>IF($G42="","",VLOOKUP($G42,Conf!$H$4:$DE$35,ESTADISTICAS!K$10,0))</f>
        <v/>
      </c>
      <c r="L42" s="104" t="str">
        <f>IF($G42="","",VLOOKUP($G42,Conf!$H$4:$DE$35,ESTADISTICAS!L$10,0))</f>
        <v/>
      </c>
      <c r="M42" s="104" t="str">
        <f>IF($G42="","",VLOOKUP($G42,Conf!$H$4:$DE$35,ESTADISTICAS!M$10,0))</f>
        <v/>
      </c>
      <c r="N42" s="104" t="str">
        <f>IF($G42="","",VLOOKUP($G42,Conf!$H$4:$DE$35,ESTADISTICAS!N$10,0))</f>
        <v/>
      </c>
      <c r="O42" s="104" t="str">
        <f>IF($G42="","",VLOOKUP($G42,Conf!$H$4:$DE$35,ESTADISTICAS!O$10,0))</f>
        <v/>
      </c>
      <c r="P42" s="104" t="str">
        <f>IF($G42="","",VLOOKUP($G42,Conf!$H$4:$DE$35,ESTADISTICAS!P$10,0))</f>
        <v/>
      </c>
      <c r="Q42" s="104" t="str">
        <f>IF($G42="","",VLOOKUP($G42,Conf!$H$4:$DE$35,ESTADISTICAS!Q$10,0))</f>
        <v/>
      </c>
      <c r="R42" s="104" t="str">
        <f>IF($G42="","",VLOOKUP($G42,Conf!$H$4:$DE$35,ESTADISTICAS!R$10,0))</f>
        <v/>
      </c>
      <c r="S42" s="104" t="str">
        <f t="shared" si="2"/>
        <v/>
      </c>
      <c r="T42" s="105" t="str">
        <f>IF(G42="","",Conf!$B$42-SUM(H42:Q42))</f>
        <v/>
      </c>
      <c r="U42" s="106" t="str">
        <f>IF(G42="","",CONCATENATE("(",Conf!$B$42,")"))</f>
        <v/>
      </c>
      <c r="V42" s="86"/>
      <c r="W42" s="87"/>
      <c r="X42" s="87"/>
      <c r="Y42" s="88"/>
      <c r="Z42" s="103" t="str">
        <f>IF($G42="","",VLOOKUP($G42,Conf!$H$56:$M$87,3,0))</f>
        <v/>
      </c>
      <c r="AA42" s="104" t="str">
        <f>IF($G42="","",VLOOKUP($G42,Conf!$H$56:$M$87,4,0))</f>
        <v/>
      </c>
      <c r="AB42" s="104" t="str">
        <f>IF($G42="","",VLOOKUP($G42,Conf!$H$56:$M$87,5,0))</f>
        <v/>
      </c>
      <c r="AC42" s="107" t="str">
        <f>IF($G42="","",VLOOKUP($G42,Conf!$H$56:$M$87,6,0))</f>
        <v/>
      </c>
      <c r="AD42" s="103" t="str">
        <f>Conf!AG85</f>
        <v/>
      </c>
      <c r="AE42" s="221" t="str">
        <f>Conf!AH85</f>
        <v/>
      </c>
      <c r="AF42" s="104" t="str">
        <f>Conf!AI85</f>
        <v/>
      </c>
      <c r="AG42" s="104" t="str">
        <f>Conf!AJ85</f>
        <v/>
      </c>
      <c r="AH42" s="104" t="str">
        <f>Conf!AK85</f>
        <v/>
      </c>
      <c r="AI42" s="104" t="str">
        <f>Conf!AL85</f>
        <v/>
      </c>
      <c r="AJ42" s="104" t="str">
        <f>Conf!AM85</f>
        <v/>
      </c>
      <c r="AK42" s="104" t="str">
        <f>Conf!AN85</f>
        <v/>
      </c>
      <c r="AL42" s="104" t="str">
        <f>Conf!AO85</f>
        <v/>
      </c>
      <c r="AM42" s="104" t="str">
        <f>Conf!AP85</f>
        <v/>
      </c>
      <c r="AN42" s="104" t="str">
        <f>Conf!AQ85</f>
        <v/>
      </c>
      <c r="AO42" s="104" t="str">
        <f>Conf!AR85</f>
        <v/>
      </c>
      <c r="AP42" s="104" t="str">
        <f>Conf!AS85</f>
        <v/>
      </c>
      <c r="AQ42" s="104" t="str">
        <f>Conf!AT85</f>
        <v/>
      </c>
      <c r="AR42" s="104" t="str">
        <f>Conf!AU85</f>
        <v/>
      </c>
      <c r="AS42" s="104" t="str">
        <f>Conf!AV85</f>
        <v/>
      </c>
      <c r="AT42" s="104" t="str">
        <f>Conf!AW85</f>
        <v/>
      </c>
      <c r="AU42" s="104" t="str">
        <f>Conf!AX85</f>
        <v/>
      </c>
      <c r="AV42" s="128" t="str">
        <f>Conf!AY85</f>
        <v/>
      </c>
    </row>
    <row r="43" spans="2:48" x14ac:dyDescent="0.25">
      <c r="B43" s="113">
        <f t="shared" si="6"/>
        <v>4</v>
      </c>
      <c r="C43" s="114" t="str">
        <f>VLOOKUP($B43,Conf!$DG$40:$DJ$52,2,0)</f>
        <v>Lotus</v>
      </c>
      <c r="D43" s="115">
        <f>VLOOKUP($B43,Conf!$DG$40:$DJ$52,4,0)</f>
        <v>0</v>
      </c>
      <c r="E43" s="48"/>
      <c r="G43" s="98" t="str">
        <f>Conf!H34</f>
        <v/>
      </c>
      <c r="H43" s="99" t="str">
        <f>IF($G43="","",VLOOKUP($G43,Conf!$H$4:$DE$35,ESTADISTICAS!H$10,0))</f>
        <v/>
      </c>
      <c r="I43" s="99" t="str">
        <f>IF($G43="","",VLOOKUP($G43,Conf!$H$4:$DE$35,ESTADISTICAS!I$10,0))</f>
        <v/>
      </c>
      <c r="J43" s="99" t="str">
        <f>IF($G43="","",VLOOKUP($G43,Conf!$H$4:$DE$35,ESTADISTICAS!J$10,0))</f>
        <v/>
      </c>
      <c r="K43" s="99" t="str">
        <f>IF($G43="","",VLOOKUP($G43,Conf!$H$4:$DE$35,ESTADISTICAS!K$10,0))</f>
        <v/>
      </c>
      <c r="L43" s="99" t="str">
        <f>IF($G43="","",VLOOKUP($G43,Conf!$H$4:$DE$35,ESTADISTICAS!L$10,0))</f>
        <v/>
      </c>
      <c r="M43" s="99" t="str">
        <f>IF($G43="","",VLOOKUP($G43,Conf!$H$4:$DE$35,ESTADISTICAS!M$10,0))</f>
        <v/>
      </c>
      <c r="N43" s="99" t="str">
        <f>IF($G43="","",VLOOKUP($G43,Conf!$H$4:$DE$35,ESTADISTICAS!N$10,0))</f>
        <v/>
      </c>
      <c r="O43" s="99" t="str">
        <f>IF($G43="","",VLOOKUP($G43,Conf!$H$4:$DE$35,ESTADISTICAS!O$10,0))</f>
        <v/>
      </c>
      <c r="P43" s="99" t="str">
        <f>IF($G43="","",VLOOKUP($G43,Conf!$H$4:$DE$35,ESTADISTICAS!P$10,0))</f>
        <v/>
      </c>
      <c r="Q43" s="99" t="str">
        <f>IF($G43="","",VLOOKUP($G43,Conf!$H$4:$DE$35,ESTADISTICAS!Q$10,0))</f>
        <v/>
      </c>
      <c r="R43" s="99" t="str">
        <f>IF($G43="","",VLOOKUP($G43,Conf!$H$4:$DE$35,ESTADISTICAS!R$10,0))</f>
        <v/>
      </c>
      <c r="S43" s="99" t="str">
        <f t="shared" si="2"/>
        <v/>
      </c>
      <c r="T43" s="62" t="str">
        <f>IF(G43="","",Conf!$B$42-SUM(H43:Q43))</f>
        <v/>
      </c>
      <c r="U43" s="63" t="str">
        <f>IF(G43="","",CONCATENATE("(",Conf!$B$42,")"))</f>
        <v/>
      </c>
      <c r="V43" s="86"/>
      <c r="W43" s="87"/>
      <c r="X43" s="87"/>
      <c r="Y43" s="88"/>
      <c r="Z43" s="98" t="str">
        <f>IF($G43="","",VLOOKUP($G43,Conf!$H$56:$M$87,3,0))</f>
        <v/>
      </c>
      <c r="AA43" s="99" t="str">
        <f>IF($G43="","",VLOOKUP($G43,Conf!$H$56:$M$87,4,0))</f>
        <v/>
      </c>
      <c r="AB43" s="99" t="str">
        <f>IF($G43="","",VLOOKUP($G43,Conf!$H$56:$M$87,5,0))</f>
        <v/>
      </c>
      <c r="AC43" s="101" t="str">
        <f>IF($G43="","",VLOOKUP($G43,Conf!$H$56:$M$87,6,0))</f>
        <v/>
      </c>
      <c r="AD43" s="98" t="str">
        <f>Conf!AG86</f>
        <v/>
      </c>
      <c r="AE43" s="222" t="str">
        <f>Conf!AH86</f>
        <v/>
      </c>
      <c r="AF43" s="99" t="str">
        <f>Conf!AI86</f>
        <v/>
      </c>
      <c r="AG43" s="99" t="str">
        <f>Conf!AJ86</f>
        <v/>
      </c>
      <c r="AH43" s="99" t="str">
        <f>Conf!AK86</f>
        <v/>
      </c>
      <c r="AI43" s="99" t="str">
        <f>Conf!AL86</f>
        <v/>
      </c>
      <c r="AJ43" s="99" t="str">
        <f>Conf!AM86</f>
        <v/>
      </c>
      <c r="AK43" s="99" t="str">
        <f>Conf!AN86</f>
        <v/>
      </c>
      <c r="AL43" s="99" t="str">
        <f>Conf!AO86</f>
        <v/>
      </c>
      <c r="AM43" s="99" t="str">
        <f>Conf!AP86</f>
        <v/>
      </c>
      <c r="AN43" s="99" t="str">
        <f>Conf!AQ86</f>
        <v/>
      </c>
      <c r="AO43" s="99" t="str">
        <f>Conf!AR86</f>
        <v/>
      </c>
      <c r="AP43" s="99" t="str">
        <f>Conf!AS86</f>
        <v/>
      </c>
      <c r="AQ43" s="99" t="str">
        <f>Conf!AT86</f>
        <v/>
      </c>
      <c r="AR43" s="99" t="str">
        <f>Conf!AU86</f>
        <v/>
      </c>
      <c r="AS43" s="99" t="str">
        <f>Conf!AV86</f>
        <v/>
      </c>
      <c r="AT43" s="99" t="str">
        <f>Conf!AW86</f>
        <v/>
      </c>
      <c r="AU43" s="99" t="str">
        <f>Conf!AX86</f>
        <v/>
      </c>
      <c r="AV43" s="129" t="str">
        <f>Conf!AY86</f>
        <v/>
      </c>
    </row>
    <row r="44" spans="2:48" x14ac:dyDescent="0.25">
      <c r="B44" s="64">
        <f t="shared" si="6"/>
        <v>5</v>
      </c>
      <c r="C44" s="65" t="str">
        <f>VLOOKUP($B44,Conf!$DG$40:$DJ$52,2,0)</f>
        <v>McLaren</v>
      </c>
      <c r="D44" s="66">
        <f>VLOOKUP($B44,Conf!$DG$40:$DJ$52,4,0)</f>
        <v>0</v>
      </c>
      <c r="E44" s="49"/>
      <c r="G44" s="108" t="str">
        <f>Conf!H35</f>
        <v/>
      </c>
      <c r="H44" s="109" t="str">
        <f>IF($G44="","",VLOOKUP($G44,Conf!$H$4:$DE$35,ESTADISTICAS!H$10,0))</f>
        <v/>
      </c>
      <c r="I44" s="109" t="str">
        <f>IF($G44="","",VLOOKUP($G44,Conf!$H$4:$DE$35,ESTADISTICAS!I$10,0))</f>
        <v/>
      </c>
      <c r="J44" s="109" t="str">
        <f>IF($G44="","",VLOOKUP($G44,Conf!$H$4:$DE$35,ESTADISTICAS!J$10,0))</f>
        <v/>
      </c>
      <c r="K44" s="109" t="str">
        <f>IF($G44="","",VLOOKUP($G44,Conf!$H$4:$DE$35,ESTADISTICAS!K$10,0))</f>
        <v/>
      </c>
      <c r="L44" s="109" t="str">
        <f>IF($G44="","",VLOOKUP($G44,Conf!$H$4:$DE$35,ESTADISTICAS!L$10,0))</f>
        <v/>
      </c>
      <c r="M44" s="109" t="str">
        <f>IF($G44="","",VLOOKUP($G44,Conf!$H$4:$DE$35,ESTADISTICAS!M$10,0))</f>
        <v/>
      </c>
      <c r="N44" s="109" t="str">
        <f>IF($G44="","",VLOOKUP($G44,Conf!$H$4:$DE$35,ESTADISTICAS!N$10,0))</f>
        <v/>
      </c>
      <c r="O44" s="109" t="str">
        <f>IF($G44="","",VLOOKUP($G44,Conf!$H$4:$DE$35,ESTADISTICAS!O$10,0))</f>
        <v/>
      </c>
      <c r="P44" s="109" t="str">
        <f>IF($G44="","",VLOOKUP($G44,Conf!$H$4:$DE$35,ESTADISTICAS!P$10,0))</f>
        <v/>
      </c>
      <c r="Q44" s="109" t="str">
        <f>IF($G44="","",VLOOKUP($G44,Conf!$H$4:$DE$35,ESTADISTICAS!Q$10,0))</f>
        <v/>
      </c>
      <c r="R44" s="109" t="str">
        <f>IF($G44="","",VLOOKUP($G44,Conf!$H$4:$DE$35,ESTADISTICAS!R$10,0))</f>
        <v/>
      </c>
      <c r="S44" s="109" t="str">
        <f t="shared" si="2"/>
        <v/>
      </c>
      <c r="T44" s="110" t="str">
        <f>IF(G44="","",Conf!$B$42-SUM(H44:Q44))</f>
        <v/>
      </c>
      <c r="U44" s="111" t="str">
        <f>IF(G44="","",CONCATENATE("(",Conf!$B$42,")"))</f>
        <v/>
      </c>
      <c r="V44" s="86"/>
      <c r="W44" s="87"/>
      <c r="X44" s="87"/>
      <c r="Y44" s="88"/>
      <c r="Z44" s="108" t="str">
        <f>IF($G44="","",VLOOKUP($G44,Conf!$H$56:$M$87,3,0))</f>
        <v/>
      </c>
      <c r="AA44" s="109" t="str">
        <f>IF($G44="","",VLOOKUP($G44,Conf!$H$56:$M$87,4,0))</f>
        <v/>
      </c>
      <c r="AB44" s="109" t="str">
        <f>IF($G44="","",VLOOKUP($G44,Conf!$H$56:$M$87,5,0))</f>
        <v/>
      </c>
      <c r="AC44" s="112" t="str">
        <f>IF($G44="","",VLOOKUP($G44,Conf!$H$56:$M$87,6,0))</f>
        <v/>
      </c>
      <c r="AD44" s="108" t="str">
        <f>Conf!AG87</f>
        <v/>
      </c>
      <c r="AE44" s="223" t="str">
        <f>Conf!AH87</f>
        <v/>
      </c>
      <c r="AF44" s="109" t="str">
        <f>Conf!AI87</f>
        <v/>
      </c>
      <c r="AG44" s="109" t="str">
        <f>Conf!AJ87</f>
        <v/>
      </c>
      <c r="AH44" s="109" t="str">
        <f>Conf!AK87</f>
        <v/>
      </c>
      <c r="AI44" s="109" t="str">
        <f>Conf!AL87</f>
        <v/>
      </c>
      <c r="AJ44" s="109" t="str">
        <f>Conf!AM87</f>
        <v/>
      </c>
      <c r="AK44" s="109" t="str">
        <f>Conf!AN87</f>
        <v/>
      </c>
      <c r="AL44" s="109" t="str">
        <f>Conf!AO87</f>
        <v/>
      </c>
      <c r="AM44" s="109" t="str">
        <f>Conf!AP87</f>
        <v/>
      </c>
      <c r="AN44" s="109" t="str">
        <f>Conf!AQ87</f>
        <v/>
      </c>
      <c r="AO44" s="109" t="str">
        <f>Conf!AR87</f>
        <v/>
      </c>
      <c r="AP44" s="109" t="str">
        <f>Conf!AS87</f>
        <v/>
      </c>
      <c r="AQ44" s="109" t="str">
        <f>Conf!AT87</f>
        <v/>
      </c>
      <c r="AR44" s="109" t="str">
        <f>Conf!AU87</f>
        <v/>
      </c>
      <c r="AS44" s="109" t="str">
        <f>Conf!AV87</f>
        <v/>
      </c>
      <c r="AT44" s="109" t="str">
        <f>Conf!AW87</f>
        <v/>
      </c>
      <c r="AU44" s="109" t="str">
        <f>Conf!AX87</f>
        <v/>
      </c>
      <c r="AV44" s="224" t="str">
        <f>Conf!AY87</f>
        <v/>
      </c>
    </row>
    <row r="45" spans="2:48" x14ac:dyDescent="0.25">
      <c r="I45" s="13">
        <v>64</v>
      </c>
      <c r="J45" s="13">
        <v>65</v>
      </c>
      <c r="K45" s="13">
        <v>66</v>
      </c>
      <c r="L45" s="13">
        <v>67</v>
      </c>
      <c r="M45" s="13">
        <v>68</v>
      </c>
      <c r="N45" s="13">
        <v>69</v>
      </c>
      <c r="O45" s="13">
        <v>70</v>
      </c>
      <c r="P45" s="13">
        <v>71</v>
      </c>
      <c r="Q45" s="13">
        <v>72</v>
      </c>
      <c r="R45" s="13">
        <v>73</v>
      </c>
      <c r="S45" s="13">
        <v>74</v>
      </c>
      <c r="T45" s="13">
        <v>75</v>
      </c>
      <c r="U45" s="13">
        <v>76</v>
      </c>
      <c r="V45" s="13">
        <v>77</v>
      </c>
      <c r="W45" s="13">
        <v>78</v>
      </c>
      <c r="X45" s="13">
        <v>79</v>
      </c>
      <c r="Y45" s="13">
        <v>80</v>
      </c>
      <c r="Z45" s="13">
        <v>81</v>
      </c>
      <c r="AA45" s="13">
        <v>82</v>
      </c>
    </row>
    <row r="46" spans="2:48" x14ac:dyDescent="0.25">
      <c r="I46" s="13">
        <v>45</v>
      </c>
      <c r="J46" s="13">
        <v>46</v>
      </c>
      <c r="K46" s="13">
        <v>47</v>
      </c>
      <c r="L46" s="13">
        <v>48</v>
      </c>
      <c r="M46" s="13">
        <v>49</v>
      </c>
      <c r="N46" s="13">
        <v>50</v>
      </c>
      <c r="O46" s="13">
        <v>51</v>
      </c>
      <c r="P46" s="13">
        <v>52</v>
      </c>
      <c r="Q46" s="13">
        <v>53</v>
      </c>
      <c r="R46" s="13">
        <v>54</v>
      </c>
      <c r="S46" s="13">
        <v>55</v>
      </c>
      <c r="T46" s="13">
        <v>56</v>
      </c>
      <c r="U46" s="13">
        <v>57</v>
      </c>
      <c r="V46" s="13">
        <v>58</v>
      </c>
      <c r="W46" s="13">
        <v>59</v>
      </c>
      <c r="X46" s="13">
        <v>60</v>
      </c>
      <c r="Y46" s="13">
        <v>61</v>
      </c>
      <c r="Z46" s="13">
        <v>62</v>
      </c>
      <c r="AA46" s="13">
        <v>63</v>
      </c>
    </row>
    <row r="47" spans="2:48" x14ac:dyDescent="0.25">
      <c r="B47" s="186" t="s">
        <v>123</v>
      </c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</row>
    <row r="48" spans="2:48" ht="7.5" customHeight="1" x14ac:dyDescent="0.25">
      <c r="I48" s="67">
        <f>Conf!AG36</f>
        <v>1</v>
      </c>
      <c r="J48" s="67">
        <f>Conf!AH36</f>
        <v>1</v>
      </c>
      <c r="K48" s="67">
        <f>Conf!AI36</f>
        <v>1</v>
      </c>
      <c r="L48" s="67">
        <f>Conf!AJ36</f>
        <v>1</v>
      </c>
      <c r="M48" s="67">
        <f>Conf!AK36</f>
        <v>1</v>
      </c>
      <c r="N48" s="67">
        <f>Conf!AL36</f>
        <v>1</v>
      </c>
      <c r="O48" s="67">
        <f>Conf!AM36</f>
        <v>1</v>
      </c>
      <c r="P48" s="67">
        <f>Conf!AN36</f>
        <v>1</v>
      </c>
      <c r="Q48" s="67">
        <f>Conf!AO36</f>
        <v>1</v>
      </c>
      <c r="R48" s="67">
        <f>Conf!AP36</f>
        <v>1</v>
      </c>
      <c r="S48" s="67">
        <f>Conf!AQ36</f>
        <v>1</v>
      </c>
      <c r="T48" s="67">
        <f>Conf!AR36</f>
        <v>1</v>
      </c>
      <c r="U48" s="67">
        <f>Conf!AS36</f>
        <v>1</v>
      </c>
      <c r="V48" s="67">
        <f>Conf!AT36</f>
        <v>1</v>
      </c>
      <c r="W48" s="67">
        <f>Conf!AU36</f>
        <v>1</v>
      </c>
      <c r="X48" s="67">
        <f>Conf!AV36</f>
        <v>1</v>
      </c>
      <c r="Y48" s="67">
        <f>Conf!AW36</f>
        <v>1</v>
      </c>
      <c r="Z48" s="67">
        <f>Conf!AX36</f>
        <v>1</v>
      </c>
      <c r="AA48" s="67">
        <f>Conf!AY36</f>
        <v>1</v>
      </c>
    </row>
    <row r="49" spans="2:27" x14ac:dyDescent="0.25">
      <c r="B49" s="171"/>
      <c r="C49" s="172"/>
      <c r="D49" s="172"/>
      <c r="E49" s="172"/>
      <c r="F49" s="172"/>
      <c r="G49" s="173"/>
      <c r="I49" s="133" t="s">
        <v>129</v>
      </c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  <c r="W49" s="134"/>
      <c r="X49" s="134"/>
      <c r="Y49" s="134"/>
      <c r="Z49" s="134"/>
      <c r="AA49" s="135"/>
    </row>
    <row r="50" spans="2:27" ht="15" customHeight="1" x14ac:dyDescent="0.25">
      <c r="B50" s="174"/>
      <c r="C50" s="175"/>
      <c r="D50" s="175"/>
      <c r="E50" s="175"/>
      <c r="F50" s="175"/>
      <c r="G50" s="176"/>
      <c r="I50" s="155" t="str">
        <f>IF(I61&gt;Conf!$B$42,IFERROR(IF(I48=1,VLOOKUP(I60,$W$12:$Y$21,3,0),VLOOKUP(I60,$X$12:$Y$21,2)),""),IFERROR(IF(I48=1,VLOOKUP(I60,$W$12:$Y$21,3,0),VLOOKUP(I60,$X$12:$Y$21,2)),"S.P."))</f>
        <v/>
      </c>
      <c r="J50" s="146" t="str">
        <f>IF(J61&gt;Conf!$B$42,IFERROR(IF(J48=1,VLOOKUP(J60,$W$12:$Y$21,3,0),VLOOKUP(J60,$X$12:$Y$21,2)),""),IFERROR(IF(J48=1,VLOOKUP(J60,$W$12:$Y$21,3,0),VLOOKUP(J60,$X$12:$Y$21,2)),"S.P."))</f>
        <v/>
      </c>
      <c r="K50" s="146" t="str">
        <f>IF(K61&gt;Conf!$B$42,IFERROR(IF(K48=1,VLOOKUP(K60,$W$12:$Y$21,3,0),VLOOKUP(K60,$X$12:$Y$21,2)),""),IFERROR(IF(K48=1,VLOOKUP(K60,$W$12:$Y$21,3,0),VLOOKUP(K60,$X$12:$Y$21,2)),"S.P."))</f>
        <v/>
      </c>
      <c r="L50" s="146" t="str">
        <f>IF(L61&gt;Conf!$B$42,IFERROR(IF(L48=1,VLOOKUP(L60,$W$12:$Y$21,3,0),VLOOKUP(L60,$X$12:$Y$21,2)),""),IFERROR(IF(L48=1,VLOOKUP(L60,$W$12:$Y$21,3,0),VLOOKUP(L60,$X$12:$Y$21,2)),"S.P."))</f>
        <v/>
      </c>
      <c r="M50" s="146" t="str">
        <f>IF(M61&gt;Conf!$B$42,IFERROR(IF(M48=1,VLOOKUP(M60,$W$12:$Y$21,3,0),VLOOKUP(M60,$X$12:$Y$21,2)),""),IFERROR(IF(M48=1,VLOOKUP(M60,$W$12:$Y$21,3,0),VLOOKUP(M60,$X$12:$Y$21,2)),"S.P."))</f>
        <v/>
      </c>
      <c r="N50" s="146" t="str">
        <f>IF(N61&gt;Conf!$B$42,IFERROR(IF(N48=1,VLOOKUP(N60,$W$12:$Y$21,3,0),VLOOKUP(N60,$X$12:$Y$21,2)),""),IFERROR(IF(N48=1,VLOOKUP(N60,$W$12:$Y$21,3,0),VLOOKUP(N60,$X$12:$Y$21,2)),"S.P."))</f>
        <v/>
      </c>
      <c r="O50" s="146" t="str">
        <f>IF(O61&gt;Conf!$B$42,IFERROR(IF(O48=1,VLOOKUP(O60,$W$12:$Y$21,3,0),VLOOKUP(O60,$X$12:$Y$21,2)),""),IFERROR(IF(O48=1,VLOOKUP(O60,$W$12:$Y$21,3,0),VLOOKUP(O60,$X$12:$Y$21,2)),"S.P."))</f>
        <v/>
      </c>
      <c r="P50" s="146" t="str">
        <f>IF(P61&gt;Conf!$B$42,IFERROR(IF(P48=1,VLOOKUP(P60,$W$12:$Y$21,3,0),VLOOKUP(P60,$X$12:$Y$21,2)),""),IFERROR(IF(P48=1,VLOOKUP(P60,$W$12:$Y$21,3,0),VLOOKUP(P60,$X$12:$Y$21,2)),"S.P."))</f>
        <v/>
      </c>
      <c r="Q50" s="146" t="str">
        <f>IF(Q61&gt;Conf!$B$42,IFERROR(IF(Q48=1,VLOOKUP(Q60,$W$12:$Y$21,3,0),VLOOKUP(Q60,$X$12:$Y$21,2)),""),IFERROR(IF(Q48=1,VLOOKUP(Q60,$W$12:$Y$21,3,0),VLOOKUP(Q60,$X$12:$Y$21,2)),"S.P."))</f>
        <v/>
      </c>
      <c r="R50" s="146" t="str">
        <f>IF(R61&gt;Conf!$B$42,IFERROR(IF(R48=1,VLOOKUP(R60,$W$12:$Y$21,3,0),VLOOKUP(R60,$X$12:$Y$21,2)),""),IFERROR(IF(R48=1,VLOOKUP(R60,$W$12:$Y$21,3,0),VLOOKUP(R60,$X$12:$Y$21,2)),"S.P."))</f>
        <v/>
      </c>
      <c r="S50" s="146" t="str">
        <f>IF(S61&gt;Conf!$B$42,IFERROR(IF(S48=1,VLOOKUP(S60,$W$12:$Y$21,3,0),VLOOKUP(S60,$X$12:$Y$21,2)),""),IFERROR(IF(S48=1,VLOOKUP(S60,$W$12:$Y$21,3,0),VLOOKUP(S60,$X$12:$Y$21,2)),"S.P."))</f>
        <v/>
      </c>
      <c r="T50" s="146" t="str">
        <f>IF(T61&gt;Conf!$B$42,IFERROR(IF(T48=1,VLOOKUP(T60,$W$12:$Y$21,3,0),VLOOKUP(T60,$X$12:$Y$21,2)),""),IFERROR(IF(T48=1,VLOOKUP(T60,$W$12:$Y$21,3,0),VLOOKUP(T60,$X$12:$Y$21,2)),"S.P."))</f>
        <v/>
      </c>
      <c r="U50" s="146" t="str">
        <f>IF(U61&gt;Conf!$B$42,IFERROR(IF(U48=1,VLOOKUP(U60,$W$12:$Y$21,3,0),VLOOKUP(U60,$X$12:$Y$21,2)),""),IFERROR(IF(U48=1,VLOOKUP(U60,$W$12:$Y$21,3,0),VLOOKUP(U60,$X$12:$Y$21,2)),"S.P."))</f>
        <v/>
      </c>
      <c r="V50" s="146" t="str">
        <f>IF(V61&gt;Conf!$B$42,IFERROR(IF(V48=1,VLOOKUP(V60,$W$12:$Y$21,3,0),VLOOKUP(V60,$X$12:$Y$21,2)),""),IFERROR(IF(V48=1,VLOOKUP(V60,$W$12:$Y$21,3,0),VLOOKUP(V60,$X$12:$Y$21,2)),"S.P."))</f>
        <v/>
      </c>
      <c r="W50" s="146" t="str">
        <f>IF(W61&gt;Conf!$B$42,IFERROR(IF(W48=1,VLOOKUP(W60,$W$12:$Y$21,3,0),VLOOKUP(W60,$X$12:$Y$21,2)),""),IFERROR(IF(W48=1,VLOOKUP(W60,$W$12:$Y$21,3,0),VLOOKUP(W60,$X$12:$Y$21,2)),"S.P."))</f>
        <v/>
      </c>
      <c r="X50" s="146" t="str">
        <f>IF(X61&gt;Conf!$B$42,IFERROR(IF(X48=1,VLOOKUP(X60,$W$12:$Y$21,3,0),VLOOKUP(X60,$X$12:$Y$21,2)),""),IFERROR(IF(X48=1,VLOOKUP(X60,$W$12:$Y$21,3,0),VLOOKUP(X60,$X$12:$Y$21,2)),"S.P."))</f>
        <v/>
      </c>
      <c r="Y50" s="146" t="str">
        <f>IF(Y61&gt;Conf!$B$42,IFERROR(IF(Y48=1,VLOOKUP(Y60,$W$12:$Y$21,3,0),VLOOKUP(Y60,$X$12:$Y$21,2)),""),IFERROR(IF(Y48=1,VLOOKUP(Y60,$W$12:$Y$21,3,0),VLOOKUP(Y60,$X$12:$Y$21,2)),"S.P."))</f>
        <v/>
      </c>
      <c r="Z50" s="146" t="str">
        <f>IF(Z61&gt;Conf!$B$42,IFERROR(IF(Z48=1,VLOOKUP(Z60,$W$12:$Y$21,3,0),VLOOKUP(Z60,$X$12:$Y$21,2)),""),IFERROR(IF(Z48=1,VLOOKUP(Z60,$W$12:$Y$21,3,0),VLOOKUP(Z60,$X$12:$Y$21,2)),"S.P."))</f>
        <v/>
      </c>
      <c r="AA50" s="146" t="str">
        <f>IF(AA61&gt;Conf!$B$42,IFERROR(IF(AA48=1,VLOOKUP(AA60,$W$12:$Y$21,3,0),VLOOKUP(AA60,$X$12:$Y$21,2)),""),IFERROR(IF(AA48=1,VLOOKUP(AA60,$W$12:$Y$21,3,0),VLOOKUP(AA60,$X$12:$Y$21,2)),"S.P."))</f>
        <v/>
      </c>
    </row>
    <row r="51" spans="2:27" ht="15" customHeight="1" x14ac:dyDescent="0.25">
      <c r="B51" s="177"/>
      <c r="C51" s="178"/>
      <c r="D51" s="178"/>
      <c r="E51" s="178"/>
      <c r="F51" s="178"/>
      <c r="G51" s="179"/>
      <c r="I51" s="156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</row>
    <row r="52" spans="2:27" ht="9" customHeight="1" x14ac:dyDescent="0.25">
      <c r="I52" s="148" t="s">
        <v>131</v>
      </c>
      <c r="J52" s="148" t="s">
        <v>132</v>
      </c>
      <c r="K52" s="148" t="s">
        <v>134</v>
      </c>
      <c r="L52" s="148" t="s">
        <v>133</v>
      </c>
      <c r="M52" s="148" t="s">
        <v>135</v>
      </c>
      <c r="N52" s="148" t="s">
        <v>136</v>
      </c>
      <c r="O52" s="148" t="s">
        <v>137</v>
      </c>
      <c r="P52" s="148" t="s">
        <v>211</v>
      </c>
      <c r="Q52" s="148" t="s">
        <v>130</v>
      </c>
      <c r="R52" s="148" t="s">
        <v>138</v>
      </c>
      <c r="S52" s="148" t="s">
        <v>139</v>
      </c>
      <c r="T52" s="148" t="s">
        <v>140</v>
      </c>
      <c r="U52" s="148" t="s">
        <v>141</v>
      </c>
      <c r="V52" s="148" t="s">
        <v>142</v>
      </c>
      <c r="W52" s="148" t="s">
        <v>143</v>
      </c>
      <c r="X52" s="148" t="s">
        <v>212</v>
      </c>
      <c r="Y52" s="148" t="s">
        <v>145</v>
      </c>
      <c r="Z52" s="151" t="s">
        <v>146</v>
      </c>
      <c r="AA52" s="148" t="s">
        <v>144</v>
      </c>
    </row>
    <row r="53" spans="2:27" ht="15" customHeight="1" x14ac:dyDescent="0.25">
      <c r="B53" s="133" t="s">
        <v>124</v>
      </c>
      <c r="C53" s="134"/>
      <c r="D53" s="134"/>
      <c r="E53" s="135"/>
      <c r="F53" s="1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52"/>
      <c r="AA53" s="149"/>
    </row>
    <row r="54" spans="2:27" x14ac:dyDescent="0.25">
      <c r="B54" s="163" t="s">
        <v>125</v>
      </c>
      <c r="C54" s="164"/>
      <c r="D54" s="164" t="str">
        <f>IFERROR(VLOOKUP($B$49,$G$13:$T$44,2,0),"")</f>
        <v/>
      </c>
      <c r="E54" s="168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52"/>
      <c r="AA54" s="149"/>
    </row>
    <row r="55" spans="2:27" x14ac:dyDescent="0.25">
      <c r="B55" s="161" t="s">
        <v>126</v>
      </c>
      <c r="C55" s="162"/>
      <c r="D55" s="162" t="str">
        <f>IFERROR(VLOOKUP($B$49,$G$13:$T$44,12,0),"")</f>
        <v/>
      </c>
      <c r="E55" s="167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52"/>
      <c r="AA55" s="149"/>
    </row>
    <row r="56" spans="2:27" x14ac:dyDescent="0.25">
      <c r="B56" s="159" t="s">
        <v>127</v>
      </c>
      <c r="C56" s="160"/>
      <c r="D56" s="160" t="str">
        <f>IFERROR(VLOOKUP($B$49,$G$13:$T$44,13,0),"")</f>
        <v/>
      </c>
      <c r="E56" s="166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52"/>
      <c r="AA56" s="149"/>
    </row>
    <row r="57" spans="2:27" x14ac:dyDescent="0.25">
      <c r="B57" s="157" t="s">
        <v>128</v>
      </c>
      <c r="C57" s="158"/>
      <c r="D57" s="158" t="str">
        <f>IFERROR(Conf!B42-VLOOKUP(ESTADISTICAS!B49,ESTADISTICAS!G13:T44,14,0),"")</f>
        <v/>
      </c>
      <c r="E57" s="165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3"/>
      <c r="AA57" s="150"/>
    </row>
    <row r="58" spans="2:27" ht="15.75" x14ac:dyDescent="0.25">
      <c r="C58" s="68" t="e">
        <f>VLOOKUP(B49,PILOTOS!D13:E44,2,0)</f>
        <v>#N/A</v>
      </c>
      <c r="G58" s="154" t="s">
        <v>148</v>
      </c>
      <c r="H58" s="154"/>
      <c r="I58" s="47" t="str">
        <f>IFERROR(IF(I61&lt;=Conf!$B$42,VLOOKUP(ESTADISTICAS!$B$49,Conf!$H$4:$DE$35,I45,0),""),"")</f>
        <v/>
      </c>
      <c r="J58" s="47" t="str">
        <f>IFERROR(IF(J61&lt;=Conf!$B$42,VLOOKUP(ESTADISTICAS!$B$49,Conf!$H$4:$DE$35,J45,0),""),"")</f>
        <v/>
      </c>
      <c r="K58" s="47" t="str">
        <f>IFERROR(IF(K61&lt;=Conf!$B$42,VLOOKUP(ESTADISTICAS!$B$49,Conf!$H$4:$DE$35,K45,0),""),"")</f>
        <v/>
      </c>
      <c r="L58" s="47" t="str">
        <f>IFERROR(IF(L61&lt;=Conf!$B$42,VLOOKUP(ESTADISTICAS!$B$49,Conf!$H$4:$DE$35,L45,0),""),"")</f>
        <v/>
      </c>
      <c r="M58" s="47" t="str">
        <f>IFERROR(IF(M61&lt;=Conf!$B$42,VLOOKUP(ESTADISTICAS!$B$49,Conf!$H$4:$DE$35,M45,0),""),"")</f>
        <v/>
      </c>
      <c r="N58" s="47" t="str">
        <f>IFERROR(IF(N61&lt;=Conf!$B$42,VLOOKUP(ESTADISTICAS!$B$49,Conf!$H$4:$DE$35,N45,0),""),"")</f>
        <v/>
      </c>
      <c r="O58" s="47" t="str">
        <f>IFERROR(IF(O61&lt;=Conf!$B$42,VLOOKUP(ESTADISTICAS!$B$49,Conf!$H$4:$DE$35,O45,0),""),"")</f>
        <v/>
      </c>
      <c r="P58" s="47" t="str">
        <f>IFERROR(IF(P61&lt;=Conf!$B$42,VLOOKUP(ESTADISTICAS!$B$49,Conf!$H$4:$DE$35,P45,0),""),"")</f>
        <v/>
      </c>
      <c r="Q58" s="47" t="str">
        <f>IFERROR(IF(Q61&lt;=Conf!$B$42,VLOOKUP(ESTADISTICAS!$B$49,Conf!$H$4:$DE$35,Q45,0),""),"")</f>
        <v/>
      </c>
      <c r="R58" s="47" t="str">
        <f>IFERROR(IF(R61&lt;=Conf!$B$42,VLOOKUP(ESTADISTICAS!$B$49,Conf!$H$4:$DE$35,R45,0),""),"")</f>
        <v/>
      </c>
      <c r="S58" s="47" t="str">
        <f>IFERROR(IF(S61&lt;=Conf!$B$42,VLOOKUP(ESTADISTICAS!$B$49,Conf!$H$4:$DE$35,S45,0),""),"")</f>
        <v/>
      </c>
      <c r="T58" s="47" t="str">
        <f>IFERROR(IF(T61&lt;=Conf!$B$42,VLOOKUP(ESTADISTICAS!$B$49,Conf!$H$4:$DE$35,T45,0),""),"")</f>
        <v/>
      </c>
      <c r="U58" s="47" t="str">
        <f>IFERROR(IF(U61&lt;=Conf!$B$42,VLOOKUP(ESTADISTICAS!$B$49,Conf!$H$4:$DE$35,U45,0),""),"")</f>
        <v/>
      </c>
      <c r="V58" s="47" t="str">
        <f>IFERROR(IF(V61&lt;=Conf!$B$42,VLOOKUP(ESTADISTICAS!$B$49,Conf!$H$4:$DE$35,V45,0),""),"")</f>
        <v/>
      </c>
      <c r="W58" s="47" t="str">
        <f>IFERROR(IF(W61&lt;=Conf!$B$42,VLOOKUP(ESTADISTICAS!$B$49,Conf!$H$4:$DE$35,W45,0),""),"")</f>
        <v/>
      </c>
      <c r="X58" s="47" t="str">
        <f>IFERROR(IF(X61&lt;=Conf!$B$42,VLOOKUP(ESTADISTICAS!$B$49,Conf!$H$4:$DE$35,X45,0),""),"")</f>
        <v/>
      </c>
      <c r="Y58" s="47" t="str">
        <f>IFERROR(IF(Y61&lt;=Conf!$B$42,VLOOKUP(ESTADISTICAS!$B$49,Conf!$H$4:$DE$35,Y45,0),""),"")</f>
        <v/>
      </c>
      <c r="Z58" s="47" t="str">
        <f>IFERROR(IF(Z61&lt;=Conf!$B$42,VLOOKUP(ESTADISTICAS!$B$49,Conf!$H$4:$DE$35,Z45,0),""),"")</f>
        <v/>
      </c>
      <c r="AA58" s="47" t="str">
        <f>IFERROR(IF(AA61&lt;=Conf!$B$42,VLOOKUP(ESTADISTICAS!$B$49,Conf!$H$4:$DE$35,AA45,0),""),"")</f>
        <v/>
      </c>
    </row>
    <row r="59" spans="2:27" ht="15.75" x14ac:dyDescent="0.25">
      <c r="C59" s="13" t="str">
        <f>IFERROR(C58,"")</f>
        <v/>
      </c>
      <c r="G59" s="154" t="s">
        <v>149</v>
      </c>
      <c r="H59" s="154"/>
      <c r="I59" s="47" t="str">
        <f>IFERROR(IF(I61&lt;=Conf!$B$42,VLOOKUP(ESTADISTICAS!$B$49,Conf!$H$4:$DE$35,I46,0),""),"")</f>
        <v/>
      </c>
      <c r="J59" s="47" t="str">
        <f>IFERROR(IF(J61&lt;=Conf!$B$42,VLOOKUP(ESTADISTICAS!$B$49,Conf!$H$4:$DE$35,J46,0),""),"")</f>
        <v/>
      </c>
      <c r="K59" s="47" t="str">
        <f>IFERROR(IF(K61&lt;=Conf!$B$42,VLOOKUP(ESTADISTICAS!$B$49,Conf!$H$4:$DE$35,K46,0),""),"")</f>
        <v/>
      </c>
      <c r="L59" s="47" t="str">
        <f>IFERROR(IF(L61&lt;=Conf!$B$42,VLOOKUP(ESTADISTICAS!$B$49,Conf!$H$4:$DE$35,L46,0),""),"")</f>
        <v/>
      </c>
      <c r="M59" s="47" t="str">
        <f>IFERROR(IF(M61&lt;=Conf!$B$42,VLOOKUP(ESTADISTICAS!$B$49,Conf!$H$4:$DE$35,M46,0),""),"")</f>
        <v/>
      </c>
      <c r="N59" s="47" t="str">
        <f>IFERROR(IF(N61&lt;=Conf!$B$42,VLOOKUP(ESTADISTICAS!$B$49,Conf!$H$4:$DE$35,N46,0),""),"")</f>
        <v/>
      </c>
      <c r="O59" s="47" t="str">
        <f>IFERROR(IF(O61&lt;=Conf!$B$42,VLOOKUP(ESTADISTICAS!$B$49,Conf!$H$4:$DE$35,O46,0),""),"")</f>
        <v/>
      </c>
      <c r="P59" s="47" t="str">
        <f>IFERROR(IF(P61&lt;=Conf!$B$42,VLOOKUP(ESTADISTICAS!$B$49,Conf!$H$4:$DE$35,P46,0),""),"")</f>
        <v/>
      </c>
      <c r="Q59" s="47" t="str">
        <f>IFERROR(IF(Q61&lt;=Conf!$B$42,VLOOKUP(ESTADISTICAS!$B$49,Conf!$H$4:$DE$35,Q46,0),""),"")</f>
        <v/>
      </c>
      <c r="R59" s="47" t="str">
        <f>IFERROR(IF(R61&lt;=Conf!$B$42,VLOOKUP(ESTADISTICAS!$B$49,Conf!$H$4:$DE$35,R46,0),""),"")</f>
        <v/>
      </c>
      <c r="S59" s="47" t="str">
        <f>IFERROR(IF(S61&lt;=Conf!$B$42,VLOOKUP(ESTADISTICAS!$B$49,Conf!$H$4:$DE$35,S46,0),""),"")</f>
        <v/>
      </c>
      <c r="T59" s="47" t="str">
        <f>IFERROR(IF(T61&lt;=Conf!$B$42,VLOOKUP(ESTADISTICAS!$B$49,Conf!$H$4:$DE$35,T46,0),""),"")</f>
        <v/>
      </c>
      <c r="U59" s="47" t="str">
        <f>IFERROR(IF(U61&lt;=Conf!$B$42,VLOOKUP(ESTADISTICAS!$B$49,Conf!$H$4:$DE$35,U46,0),""),"")</f>
        <v/>
      </c>
      <c r="V59" s="47" t="str">
        <f>IFERROR(IF(V61&lt;=Conf!$B$42,VLOOKUP(ESTADISTICAS!$B$49,Conf!$H$4:$DE$35,V46,0),""),"")</f>
        <v/>
      </c>
      <c r="W59" s="47" t="str">
        <f>IFERROR(IF(W61&lt;=Conf!$B$42,VLOOKUP(ESTADISTICAS!$B$49,Conf!$H$4:$DE$35,W46,0),""),"")</f>
        <v/>
      </c>
      <c r="X59" s="47" t="str">
        <f>IFERROR(IF(X61&lt;=Conf!$B$42,VLOOKUP(ESTADISTICAS!$B$49,Conf!$H$4:$DE$35,X46,0),""),"")</f>
        <v/>
      </c>
      <c r="Y59" s="47" t="str">
        <f>IFERROR(IF(Y61&lt;=Conf!$B$42,VLOOKUP(ESTADISTICAS!$B$49,Conf!$H$4:$DE$35,Y46,0),""),"")</f>
        <v/>
      </c>
      <c r="Z59" s="47" t="str">
        <f>IFERROR(IF(Z61&lt;=Conf!$B$42,VLOOKUP(ESTADISTICAS!$B$49,Conf!$H$4:$DE$35,Z46,0),""),"")</f>
        <v/>
      </c>
      <c r="AA59" s="47" t="str">
        <f>IFERROR(IF(AA61&lt;=Conf!$B$42,VLOOKUP(ESTADISTICAS!$B$49,Conf!$H$4:$DE$35,AA46,0),""),"")</f>
        <v/>
      </c>
    </row>
    <row r="60" spans="2:27" s="69" customFormat="1" ht="3.95" customHeight="1" x14ac:dyDescent="0.25">
      <c r="H60" s="70"/>
      <c r="I60" s="68" t="e">
        <f>VLOOKUP($B$49,Conf!$H$4:$DE$35,26,0)</f>
        <v>#N/A</v>
      </c>
      <c r="J60" s="68" t="e">
        <f>VLOOKUP($B$49,Conf!$H$4:$DE$35,27,0)</f>
        <v>#N/A</v>
      </c>
      <c r="K60" s="68" t="e">
        <f>VLOOKUP($B$49,Conf!$H$4:$DE$35,28,0)</f>
        <v>#N/A</v>
      </c>
      <c r="L60" s="68" t="e">
        <f>VLOOKUP($B$49,Conf!$H$4:$DE$35,29,0)</f>
        <v>#N/A</v>
      </c>
      <c r="M60" s="68" t="e">
        <f>VLOOKUP($B$49,Conf!$H$4:$DE$35,30,0)</f>
        <v>#N/A</v>
      </c>
      <c r="N60" s="68" t="e">
        <f>VLOOKUP($B$49,Conf!$H$4:$DE$35,31,0)</f>
        <v>#N/A</v>
      </c>
      <c r="O60" s="68" t="e">
        <f>VLOOKUP($B$49,Conf!$H$4:$DE$35,32,0)</f>
        <v>#N/A</v>
      </c>
      <c r="P60" s="68" t="e">
        <f>VLOOKUP($B$49,Conf!$H$4:$DE$35,33,0)</f>
        <v>#N/A</v>
      </c>
      <c r="Q60" s="68" t="e">
        <f>VLOOKUP($B$49,Conf!$H$4:$DE$35,34,0)</f>
        <v>#N/A</v>
      </c>
      <c r="R60" s="68" t="e">
        <f>VLOOKUP($B$49,Conf!$H$4:$DE$35,35,0)</f>
        <v>#N/A</v>
      </c>
      <c r="S60" s="68" t="e">
        <f>VLOOKUP($B$49,Conf!$H$4:$DE$35,36,0)</f>
        <v>#N/A</v>
      </c>
      <c r="T60" s="68" t="e">
        <f>VLOOKUP($B$49,Conf!$H$4:$DE$35,37,0)</f>
        <v>#N/A</v>
      </c>
      <c r="U60" s="68" t="e">
        <f>VLOOKUP($B$49,Conf!$H$4:$DE$35,38,0)</f>
        <v>#N/A</v>
      </c>
      <c r="V60" s="68" t="e">
        <f>VLOOKUP($B$49,Conf!$H$4:$DE$35,39,0)</f>
        <v>#N/A</v>
      </c>
      <c r="W60" s="68" t="e">
        <f>VLOOKUP($B$49,Conf!$H$4:$DE$35,40,0)</f>
        <v>#N/A</v>
      </c>
      <c r="X60" s="68" t="e">
        <f>VLOOKUP($B$49,Conf!$H$4:$DE$35,41,0)</f>
        <v>#N/A</v>
      </c>
      <c r="Y60" s="68" t="e">
        <f>VLOOKUP($B$49,Conf!$H$4:$DE$35,42,0)</f>
        <v>#N/A</v>
      </c>
      <c r="Z60" s="68" t="e">
        <f>VLOOKUP($B$49,Conf!$H$4:$DE$35,43,0)</f>
        <v>#N/A</v>
      </c>
      <c r="AA60" s="68" t="e">
        <f>VLOOKUP($B$49,Conf!$H$4:$DE$35,44,0)</f>
        <v>#N/A</v>
      </c>
    </row>
    <row r="61" spans="2:27" s="69" customFormat="1" ht="3.95" customHeight="1" x14ac:dyDescent="0.25">
      <c r="I61" s="68">
        <v>1</v>
      </c>
      <c r="J61" s="68">
        <v>2</v>
      </c>
      <c r="K61" s="68">
        <v>3</v>
      </c>
      <c r="L61" s="68">
        <v>4</v>
      </c>
      <c r="M61" s="68">
        <v>5</v>
      </c>
      <c r="N61" s="68">
        <v>6</v>
      </c>
      <c r="O61" s="68">
        <v>7</v>
      </c>
      <c r="P61" s="68">
        <v>8</v>
      </c>
      <c r="Q61" s="68">
        <v>9</v>
      </c>
      <c r="R61" s="68">
        <v>10</v>
      </c>
      <c r="S61" s="68">
        <v>11</v>
      </c>
      <c r="T61" s="68">
        <v>12</v>
      </c>
      <c r="U61" s="68">
        <v>13</v>
      </c>
      <c r="V61" s="68">
        <v>14</v>
      </c>
      <c r="W61" s="68">
        <v>15</v>
      </c>
      <c r="X61" s="68">
        <v>16</v>
      </c>
      <c r="Y61" s="68">
        <v>17</v>
      </c>
      <c r="Z61" s="68">
        <v>18</v>
      </c>
      <c r="AA61" s="68">
        <v>19</v>
      </c>
    </row>
    <row r="62" spans="2:27" x14ac:dyDescent="0.25">
      <c r="I62" s="1" t="e">
        <f>IF(I50="",NA(),IF(I50="S.P.",11,I50))</f>
        <v>#N/A</v>
      </c>
      <c r="J62" s="1" t="e">
        <f t="shared" ref="J62:AA62" si="7">IF(J50="",NA(),IF(J50="S.P.",11,J50))</f>
        <v>#N/A</v>
      </c>
      <c r="K62" s="1" t="e">
        <f t="shared" si="7"/>
        <v>#N/A</v>
      </c>
      <c r="L62" s="1" t="e">
        <f t="shared" si="7"/>
        <v>#N/A</v>
      </c>
      <c r="M62" s="1" t="e">
        <f t="shared" si="7"/>
        <v>#N/A</v>
      </c>
      <c r="N62" s="1" t="e">
        <f t="shared" si="7"/>
        <v>#N/A</v>
      </c>
      <c r="O62" s="1" t="e">
        <f t="shared" si="7"/>
        <v>#N/A</v>
      </c>
      <c r="P62" s="1" t="e">
        <f t="shared" si="7"/>
        <v>#N/A</v>
      </c>
      <c r="Q62" s="1" t="e">
        <f t="shared" si="7"/>
        <v>#N/A</v>
      </c>
      <c r="R62" s="1" t="e">
        <f t="shared" si="7"/>
        <v>#N/A</v>
      </c>
      <c r="S62" s="1" t="e">
        <f t="shared" si="7"/>
        <v>#N/A</v>
      </c>
      <c r="T62" s="1" t="e">
        <f t="shared" si="7"/>
        <v>#N/A</v>
      </c>
      <c r="U62" s="1" t="e">
        <f t="shared" si="7"/>
        <v>#N/A</v>
      </c>
      <c r="V62" s="1" t="e">
        <f t="shared" si="7"/>
        <v>#N/A</v>
      </c>
      <c r="W62" s="1" t="e">
        <f t="shared" si="7"/>
        <v>#N/A</v>
      </c>
      <c r="X62" s="1" t="e">
        <f t="shared" si="7"/>
        <v>#N/A</v>
      </c>
      <c r="Y62" s="1" t="e">
        <f t="shared" si="7"/>
        <v>#N/A</v>
      </c>
      <c r="Z62" s="1" t="e">
        <f t="shared" si="7"/>
        <v>#N/A</v>
      </c>
      <c r="AA62" s="1" t="e">
        <f t="shared" si="7"/>
        <v>#N/A</v>
      </c>
    </row>
    <row r="63" spans="2:27" x14ac:dyDescent="0.25">
      <c r="I63" s="1" t="e">
        <f>IF(I58="",NA(),I58)</f>
        <v>#N/A</v>
      </c>
      <c r="J63" s="1" t="e">
        <f t="shared" ref="J63:AA63" si="8">IF(J58="",NA(),J58)</f>
        <v>#N/A</v>
      </c>
      <c r="K63" s="1" t="e">
        <f t="shared" si="8"/>
        <v>#N/A</v>
      </c>
      <c r="L63" s="1" t="e">
        <f t="shared" si="8"/>
        <v>#N/A</v>
      </c>
      <c r="M63" s="1" t="e">
        <f t="shared" si="8"/>
        <v>#N/A</v>
      </c>
      <c r="N63" s="1" t="e">
        <f t="shared" si="8"/>
        <v>#N/A</v>
      </c>
      <c r="O63" s="1" t="e">
        <f t="shared" si="8"/>
        <v>#N/A</v>
      </c>
      <c r="P63" s="1" t="e">
        <f t="shared" si="8"/>
        <v>#N/A</v>
      </c>
      <c r="Q63" s="1" t="e">
        <f t="shared" si="8"/>
        <v>#N/A</v>
      </c>
      <c r="R63" s="1" t="e">
        <f t="shared" si="8"/>
        <v>#N/A</v>
      </c>
      <c r="S63" s="1" t="e">
        <f t="shared" si="8"/>
        <v>#N/A</v>
      </c>
      <c r="T63" s="1" t="e">
        <f t="shared" si="8"/>
        <v>#N/A</v>
      </c>
      <c r="U63" s="1" t="e">
        <f t="shared" si="8"/>
        <v>#N/A</v>
      </c>
      <c r="V63" s="1" t="e">
        <f t="shared" si="8"/>
        <v>#N/A</v>
      </c>
      <c r="W63" s="1" t="e">
        <f t="shared" si="8"/>
        <v>#N/A</v>
      </c>
      <c r="X63" s="1" t="e">
        <f t="shared" si="8"/>
        <v>#N/A</v>
      </c>
      <c r="Y63" s="1" t="e">
        <f t="shared" si="8"/>
        <v>#N/A</v>
      </c>
      <c r="Z63" s="1" t="e">
        <f t="shared" si="8"/>
        <v>#N/A</v>
      </c>
      <c r="AA63" s="1" t="e">
        <f t="shared" si="8"/>
        <v>#N/A</v>
      </c>
    </row>
    <row r="64" spans="2:27" x14ac:dyDescent="0.25">
      <c r="I64" s="1" t="e">
        <f>IF(I59="",NA(),I59)</f>
        <v>#N/A</v>
      </c>
      <c r="J64" s="1" t="e">
        <f t="shared" ref="J64:AA64" si="9">IF(J59="",NA(),J59)</f>
        <v>#N/A</v>
      </c>
      <c r="K64" s="1" t="e">
        <f t="shared" si="9"/>
        <v>#N/A</v>
      </c>
      <c r="L64" s="1" t="e">
        <f t="shared" si="9"/>
        <v>#N/A</v>
      </c>
      <c r="M64" s="1" t="e">
        <f t="shared" si="9"/>
        <v>#N/A</v>
      </c>
      <c r="N64" s="1" t="e">
        <f t="shared" si="9"/>
        <v>#N/A</v>
      </c>
      <c r="O64" s="1" t="e">
        <f t="shared" si="9"/>
        <v>#N/A</v>
      </c>
      <c r="P64" s="1" t="e">
        <f t="shared" si="9"/>
        <v>#N/A</v>
      </c>
      <c r="Q64" s="1" t="e">
        <f t="shared" si="9"/>
        <v>#N/A</v>
      </c>
      <c r="R64" s="1" t="e">
        <f t="shared" si="9"/>
        <v>#N/A</v>
      </c>
      <c r="S64" s="1" t="e">
        <f t="shared" si="9"/>
        <v>#N/A</v>
      </c>
      <c r="T64" s="1" t="e">
        <f t="shared" si="9"/>
        <v>#N/A</v>
      </c>
      <c r="U64" s="1" t="e">
        <f t="shared" si="9"/>
        <v>#N/A</v>
      </c>
      <c r="V64" s="1" t="e">
        <f t="shared" si="9"/>
        <v>#N/A</v>
      </c>
      <c r="W64" s="1" t="e">
        <f t="shared" si="9"/>
        <v>#N/A</v>
      </c>
      <c r="X64" s="1" t="e">
        <f t="shared" si="9"/>
        <v>#N/A</v>
      </c>
      <c r="Y64" s="1" t="e">
        <f t="shared" si="9"/>
        <v>#N/A</v>
      </c>
      <c r="Z64" s="1" t="e">
        <f t="shared" si="9"/>
        <v>#N/A</v>
      </c>
      <c r="AA64" s="1" t="e">
        <f t="shared" si="9"/>
        <v>#N/A</v>
      </c>
    </row>
    <row r="70" spans="1:29" x14ac:dyDescent="0.25">
      <c r="A70" s="145"/>
      <c r="B70" s="145"/>
      <c r="C70" s="145"/>
      <c r="D70" s="145"/>
      <c r="E70" s="145"/>
      <c r="F70" s="73"/>
    </row>
    <row r="71" spans="1:29" x14ac:dyDescent="0.25">
      <c r="A71" s="74"/>
      <c r="B71" s="75"/>
      <c r="C71" s="75"/>
      <c r="D71" s="75"/>
      <c r="E71" s="75"/>
    </row>
    <row r="72" spans="1:29" x14ac:dyDescent="0.25">
      <c r="A72" s="74"/>
      <c r="B72" s="75"/>
      <c r="C72" s="75"/>
      <c r="D72" s="75"/>
      <c r="E72" s="75"/>
    </row>
    <row r="73" spans="1:29" x14ac:dyDescent="0.25">
      <c r="A73" s="74"/>
      <c r="B73" s="75"/>
      <c r="C73" s="75"/>
      <c r="D73" s="75"/>
      <c r="E73" s="75"/>
    </row>
    <row r="74" spans="1:29" x14ac:dyDescent="0.25">
      <c r="A74" s="74"/>
      <c r="B74" s="75"/>
      <c r="C74" s="75"/>
      <c r="D74" s="75"/>
      <c r="E74" s="75"/>
    </row>
    <row r="75" spans="1:29" x14ac:dyDescent="0.25">
      <c r="A75" s="74"/>
      <c r="B75" s="75"/>
      <c r="C75" s="75"/>
      <c r="D75" s="75"/>
      <c r="E75" s="75"/>
    </row>
    <row r="76" spans="1:29" x14ac:dyDescent="0.25">
      <c r="A76" s="74"/>
      <c r="B76" s="75"/>
      <c r="C76" s="75"/>
      <c r="D76" s="75"/>
      <c r="E76" s="75"/>
    </row>
    <row r="77" spans="1:29" x14ac:dyDescent="0.25">
      <c r="A77" s="74"/>
      <c r="B77" s="75"/>
      <c r="C77" s="75"/>
      <c r="D77" s="75"/>
      <c r="E77" s="75"/>
    </row>
    <row r="78" spans="1:29" x14ac:dyDescent="0.25">
      <c r="A78" s="74"/>
      <c r="B78" s="75"/>
      <c r="C78" s="75"/>
      <c r="D78" s="75"/>
      <c r="E78" s="75"/>
    </row>
    <row r="79" spans="1:29" x14ac:dyDescent="0.25">
      <c r="A79" s="74"/>
      <c r="B79" s="75"/>
      <c r="C79" s="75"/>
      <c r="D79" s="75"/>
      <c r="E79" s="75"/>
    </row>
    <row r="80" spans="1:29" x14ac:dyDescent="0.25">
      <c r="A80" s="144" t="s">
        <v>159</v>
      </c>
      <c r="B80" s="144"/>
      <c r="C80" s="144"/>
      <c r="D80" s="144"/>
      <c r="E80" s="144"/>
      <c r="G80" s="143" t="s">
        <v>156</v>
      </c>
      <c r="H80" s="143"/>
      <c r="I80" s="143"/>
      <c r="J80" s="143"/>
      <c r="K80" s="143"/>
      <c r="L80" s="143"/>
      <c r="M80" s="143"/>
      <c r="N80" s="143"/>
      <c r="O80" s="143"/>
      <c r="Q80" s="143" t="s">
        <v>157</v>
      </c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</row>
    <row r="81" spans="3:5" x14ac:dyDescent="0.25">
      <c r="C81" s="69" t="s">
        <v>160</v>
      </c>
      <c r="D81" s="69" t="str">
        <f>D57</f>
        <v/>
      </c>
      <c r="E81" s="69"/>
    </row>
    <row r="82" spans="3:5" x14ac:dyDescent="0.25">
      <c r="C82" s="69" t="s">
        <v>161</v>
      </c>
      <c r="D82" s="69" t="e">
        <f>E82-D81</f>
        <v>#VALUE!</v>
      </c>
      <c r="E82" s="69">
        <f>Conf!B42</f>
        <v>0</v>
      </c>
    </row>
  </sheetData>
  <sheetProtection password="E1BC" sheet="1" objects="1" scenarios="1" selectLockedCells="1"/>
  <mergeCells count="64">
    <mergeCell ref="T12:U12"/>
    <mergeCell ref="G11:U11"/>
    <mergeCell ref="B49:G51"/>
    <mergeCell ref="N50:N51"/>
    <mergeCell ref="O50:O51"/>
    <mergeCell ref="P50:P51"/>
    <mergeCell ref="Q50:Q51"/>
    <mergeCell ref="B11:E11"/>
    <mergeCell ref="B18:E18"/>
    <mergeCell ref="B25:E25"/>
    <mergeCell ref="B32:E32"/>
    <mergeCell ref="B39:E39"/>
    <mergeCell ref="B47:AA47"/>
    <mergeCell ref="I49:AA49"/>
    <mergeCell ref="Z11:AV11"/>
    <mergeCell ref="U52:U57"/>
    <mergeCell ref="V52:V57"/>
    <mergeCell ref="B57:C57"/>
    <mergeCell ref="B56:C56"/>
    <mergeCell ref="B55:C55"/>
    <mergeCell ref="B54:C54"/>
    <mergeCell ref="B53:E53"/>
    <mergeCell ref="D57:E57"/>
    <mergeCell ref="D56:E56"/>
    <mergeCell ref="D55:E55"/>
    <mergeCell ref="D54:E54"/>
    <mergeCell ref="G58:H58"/>
    <mergeCell ref="G59:H59"/>
    <mergeCell ref="I52:I57"/>
    <mergeCell ref="J52:J57"/>
    <mergeCell ref="X50:X51"/>
    <mergeCell ref="I50:I51"/>
    <mergeCell ref="J50:J51"/>
    <mergeCell ref="K50:K51"/>
    <mergeCell ref="L50:L51"/>
    <mergeCell ref="M50:M51"/>
    <mergeCell ref="T50:T51"/>
    <mergeCell ref="U50:U51"/>
    <mergeCell ref="V50:V51"/>
    <mergeCell ref="W50:W51"/>
    <mergeCell ref="S52:S57"/>
    <mergeCell ref="T52:T57"/>
    <mergeCell ref="M52:M57"/>
    <mergeCell ref="N52:N57"/>
    <mergeCell ref="O52:O57"/>
    <mergeCell ref="P52:P57"/>
    <mergeCell ref="K52:K57"/>
    <mergeCell ref="L52:L57"/>
    <mergeCell ref="Q80:AC80"/>
    <mergeCell ref="A80:E80"/>
    <mergeCell ref="A70:E70"/>
    <mergeCell ref="Y50:Y51"/>
    <mergeCell ref="Z50:Z51"/>
    <mergeCell ref="AA50:AA51"/>
    <mergeCell ref="R52:R57"/>
    <mergeCell ref="Y52:Y57"/>
    <mergeCell ref="Z52:Z57"/>
    <mergeCell ref="AA52:AA57"/>
    <mergeCell ref="Q52:Q57"/>
    <mergeCell ref="X52:X57"/>
    <mergeCell ref="W52:W57"/>
    <mergeCell ref="R50:R51"/>
    <mergeCell ref="S50:S51"/>
    <mergeCell ref="G80:O80"/>
  </mergeCells>
  <dataValidations count="1">
    <dataValidation type="list" allowBlank="1" showInputMessage="1" showErrorMessage="1" sqref="B49:G51">
      <formula1>pilotos</formula1>
    </dataValidation>
  </dataValidations>
  <pageMargins left="0.7" right="0.7" top="0.75" bottom="0.75" header="0.3" footer="0.3"/>
  <pageSetup paperSize="9" orientation="portrait" r:id="rId1"/>
  <ignoredErrors>
    <ignoredError sqref="C58 I60:AA60 D82" evalError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4" name="Scroll Bar 1">
              <controlPr defaultSize="0" autoPict="0">
                <anchor moveWithCells="1">
                  <from>
                    <xdr:col>4</xdr:col>
                    <xdr:colOff>9525</xdr:colOff>
                    <xdr:row>11</xdr:row>
                    <xdr:rowOff>9525</xdr:rowOff>
                  </from>
                  <to>
                    <xdr:col>4</xdr:col>
                    <xdr:colOff>171450</xdr:colOff>
                    <xdr:row>15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0" r:id="rId5" name="Scroll Bar 2">
              <controlPr defaultSize="0" autoPict="0">
                <anchor moveWithCells="1">
                  <from>
                    <xdr:col>4</xdr:col>
                    <xdr:colOff>9525</xdr:colOff>
                    <xdr:row>18</xdr:row>
                    <xdr:rowOff>9525</xdr:rowOff>
                  </from>
                  <to>
                    <xdr:col>4</xdr:col>
                    <xdr:colOff>171450</xdr:colOff>
                    <xdr:row>22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1" r:id="rId6" name="Scroll Bar 3">
              <controlPr defaultSize="0" autoPict="0">
                <anchor moveWithCells="1">
                  <from>
                    <xdr:col>4</xdr:col>
                    <xdr:colOff>9525</xdr:colOff>
                    <xdr:row>25</xdr:row>
                    <xdr:rowOff>9525</xdr:rowOff>
                  </from>
                  <to>
                    <xdr:col>4</xdr:col>
                    <xdr:colOff>171450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2" r:id="rId7" name="Scroll Bar 4">
              <controlPr defaultSize="0" autoPict="0">
                <anchor moveWithCells="1">
                  <from>
                    <xdr:col>4</xdr:col>
                    <xdr:colOff>9525</xdr:colOff>
                    <xdr:row>32</xdr:row>
                    <xdr:rowOff>9525</xdr:rowOff>
                  </from>
                  <to>
                    <xdr:col>4</xdr:col>
                    <xdr:colOff>171450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3" r:id="rId8" name="Scroll Bar 5">
              <controlPr defaultSize="0" autoPict="0">
                <anchor moveWithCells="1">
                  <from>
                    <xdr:col>4</xdr:col>
                    <xdr:colOff>9525</xdr:colOff>
                    <xdr:row>39</xdr:row>
                    <xdr:rowOff>9525</xdr:rowOff>
                  </from>
                  <to>
                    <xdr:col>4</xdr:col>
                    <xdr:colOff>171450</xdr:colOff>
                    <xdr:row>43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workbookViewId="0">
      <selection activeCell="G158" sqref="G158"/>
    </sheetView>
  </sheetViews>
  <sheetFormatPr baseColWidth="10" defaultRowHeight="15" x14ac:dyDescent="0.25"/>
  <cols>
    <col min="1" max="1" width="13" style="125" customWidth="1"/>
    <col min="2" max="2" width="11.42578125" style="78"/>
    <col min="3" max="3" width="5.5703125" style="76" customWidth="1"/>
    <col min="4" max="4" width="23.7109375" customWidth="1"/>
    <col min="5" max="6" width="14.140625" bestFit="1" customWidth="1"/>
  </cols>
  <sheetData>
    <row r="1" spans="1:6" x14ac:dyDescent="0.25">
      <c r="A1" s="188"/>
      <c r="B1" s="77">
        <v>1</v>
      </c>
      <c r="C1" s="76">
        <v>5</v>
      </c>
      <c r="D1" t="str">
        <f>IF(PILOTOS!D13="","",PILOTOS!D13)</f>
        <v>Sebastian VETTEL</v>
      </c>
      <c r="E1" t="str">
        <f>"img!"&amp;"A"&amp;B1&amp;":"&amp;"A"&amp;C1</f>
        <v>img!A1:A5</v>
      </c>
      <c r="F1" t="str">
        <f>VLOOKUP(ESTADISTICAS!B49,D1:E23,2,0)</f>
        <v>img!A111:A115</v>
      </c>
    </row>
    <row r="2" spans="1:6" x14ac:dyDescent="0.25">
      <c r="A2" s="188"/>
      <c r="B2" s="78">
        <v>6</v>
      </c>
      <c r="C2" s="76">
        <f>C1+5</f>
        <v>10</v>
      </c>
      <c r="D2" t="str">
        <f>IF(PILOTOS!D14="","",PILOTOS!D14)</f>
        <v>Daniel RICCIARDO</v>
      </c>
      <c r="E2" t="str">
        <f t="shared" ref="E2:E36" si="0">"img!"&amp;"A"&amp;B2&amp;":"&amp;"A"&amp;C2</f>
        <v>img!A6:A10</v>
      </c>
    </row>
    <row r="3" spans="1:6" x14ac:dyDescent="0.25">
      <c r="A3" s="188"/>
      <c r="B3" s="78">
        <f>B2+5</f>
        <v>11</v>
      </c>
      <c r="C3" s="76">
        <f t="shared" ref="C3:C23" si="1">C2+5</f>
        <v>15</v>
      </c>
      <c r="D3" t="str">
        <f>IF(PILOTOS!D15="","",PILOTOS!D15)</f>
        <v>Max CHILTON</v>
      </c>
      <c r="E3" t="str">
        <f t="shared" si="0"/>
        <v>img!A11:A15</v>
      </c>
    </row>
    <row r="4" spans="1:6" x14ac:dyDescent="0.25">
      <c r="A4" s="188"/>
      <c r="B4" s="78">
        <f t="shared" ref="B4:B23" si="2">B3+5</f>
        <v>16</v>
      </c>
      <c r="C4" s="76">
        <f t="shared" si="1"/>
        <v>20</v>
      </c>
      <c r="D4" t="str">
        <f>IF(PILOTOS!D16="","",PILOTOS!D16)</f>
        <v>Nico ROSBERG</v>
      </c>
      <c r="E4" t="str">
        <f t="shared" si="0"/>
        <v>img!A16:A20</v>
      </c>
    </row>
    <row r="5" spans="1:6" x14ac:dyDescent="0.25">
      <c r="A5" s="188"/>
      <c r="B5" s="78">
        <f t="shared" si="2"/>
        <v>21</v>
      </c>
      <c r="C5" s="76">
        <f t="shared" si="1"/>
        <v>25</v>
      </c>
      <c r="D5" t="str">
        <f>IF(PILOTOS!D17="","",PILOTOS!D17)</f>
        <v>Kimi RAIKKONEN</v>
      </c>
      <c r="E5" t="str">
        <f t="shared" si="0"/>
        <v>img!A21:A25</v>
      </c>
    </row>
    <row r="6" spans="1:6" x14ac:dyDescent="0.25">
      <c r="A6" s="188"/>
      <c r="B6" s="78">
        <f t="shared" si="2"/>
        <v>26</v>
      </c>
      <c r="C6" s="76">
        <f t="shared" si="1"/>
        <v>30</v>
      </c>
      <c r="D6" t="str">
        <f>IF(PILOTOS!D18="","",PILOTOS!D18)</f>
        <v>Romain GROSJEAN</v>
      </c>
      <c r="E6" t="str">
        <f t="shared" si="0"/>
        <v>img!A26:A30</v>
      </c>
    </row>
    <row r="7" spans="1:6" x14ac:dyDescent="0.25">
      <c r="A7" s="188"/>
      <c r="B7" s="78">
        <f t="shared" si="2"/>
        <v>31</v>
      </c>
      <c r="C7" s="76">
        <f t="shared" si="1"/>
        <v>35</v>
      </c>
      <c r="D7" t="str">
        <f>IF(PILOTOS!D19="","",PILOTOS!D19)</f>
        <v>Marcus ERICSSON</v>
      </c>
      <c r="E7" t="str">
        <f t="shared" si="0"/>
        <v>img!A31:A35</v>
      </c>
    </row>
    <row r="8" spans="1:6" x14ac:dyDescent="0.25">
      <c r="A8" s="188"/>
      <c r="B8" s="78">
        <f t="shared" si="2"/>
        <v>36</v>
      </c>
      <c r="C8" s="76">
        <f t="shared" si="1"/>
        <v>40</v>
      </c>
      <c r="D8" t="str">
        <f>IF(PILOTOS!D20="","",PILOTOS!D20)</f>
        <v>Kamui KOBAYASHI</v>
      </c>
      <c r="E8" t="str">
        <f t="shared" si="0"/>
        <v>img!A36:A40</v>
      </c>
    </row>
    <row r="9" spans="1:6" x14ac:dyDescent="0.25">
      <c r="A9" s="188"/>
      <c r="B9" s="78">
        <f t="shared" si="2"/>
        <v>41</v>
      </c>
      <c r="C9" s="76">
        <f t="shared" si="1"/>
        <v>45</v>
      </c>
      <c r="D9" t="str">
        <f>IF(PILOTOS!D21="","",PILOTOS!D21)</f>
        <v>Sergio PEREZ</v>
      </c>
      <c r="E9" t="str">
        <f t="shared" si="0"/>
        <v>img!A41:A45</v>
      </c>
    </row>
    <row r="10" spans="1:6" x14ac:dyDescent="0.25">
      <c r="A10" s="188"/>
      <c r="B10" s="78">
        <f t="shared" si="2"/>
        <v>46</v>
      </c>
      <c r="C10" s="76">
        <f t="shared" si="1"/>
        <v>50</v>
      </c>
      <c r="D10" t="str">
        <f>IF(PILOTOS!D22="","",PILOTOS!D22)</f>
        <v>Pastor MALDONADO</v>
      </c>
      <c r="E10" t="str">
        <f t="shared" si="0"/>
        <v>img!A46:A50</v>
      </c>
    </row>
    <row r="11" spans="1:6" x14ac:dyDescent="0.25">
      <c r="A11" s="188"/>
      <c r="B11" s="78">
        <f t="shared" si="2"/>
        <v>51</v>
      </c>
      <c r="C11" s="76">
        <f t="shared" si="1"/>
        <v>55</v>
      </c>
      <c r="D11" t="str">
        <f>IF(PILOTOS!D23="","",PILOTOS!D23)</f>
        <v>Fernando ALONSO</v>
      </c>
      <c r="E11" t="str">
        <f t="shared" si="0"/>
        <v>img!A51:A55</v>
      </c>
    </row>
    <row r="12" spans="1:6" x14ac:dyDescent="0.25">
      <c r="A12" s="188"/>
      <c r="B12" s="78">
        <f t="shared" si="2"/>
        <v>56</v>
      </c>
      <c r="C12" s="76">
        <f t="shared" si="1"/>
        <v>60</v>
      </c>
      <c r="D12" t="str">
        <f>IF(PILOTOS!D24="","",PILOTOS!D24)</f>
        <v>Jules BIANCHI</v>
      </c>
      <c r="E12" t="str">
        <f t="shared" si="0"/>
        <v>img!A56:A60</v>
      </c>
    </row>
    <row r="13" spans="1:6" x14ac:dyDescent="0.25">
      <c r="A13" s="188"/>
      <c r="B13" s="78">
        <f t="shared" si="2"/>
        <v>61</v>
      </c>
      <c r="C13" s="76">
        <f t="shared" si="1"/>
        <v>65</v>
      </c>
      <c r="D13" t="str">
        <f>IF(PILOTOS!D25="","",PILOTOS!D25)</f>
        <v>Felipe MASSA</v>
      </c>
      <c r="E13" t="str">
        <f t="shared" si="0"/>
        <v>img!A61:A65</v>
      </c>
    </row>
    <row r="14" spans="1:6" x14ac:dyDescent="0.25">
      <c r="A14" s="188"/>
      <c r="B14" s="78">
        <f t="shared" si="2"/>
        <v>66</v>
      </c>
      <c r="C14" s="76">
        <f t="shared" si="1"/>
        <v>70</v>
      </c>
      <c r="D14" t="str">
        <f>IF(PILOTOS!D26="","",PILOTOS!D26)</f>
        <v>Kevin MAGNUSSEN</v>
      </c>
      <c r="E14" t="str">
        <f t="shared" si="0"/>
        <v>img!A66:A70</v>
      </c>
    </row>
    <row r="15" spans="1:6" x14ac:dyDescent="0.25">
      <c r="A15" s="188"/>
      <c r="B15" s="78">
        <f t="shared" si="2"/>
        <v>71</v>
      </c>
      <c r="C15" s="76">
        <f t="shared" si="1"/>
        <v>75</v>
      </c>
      <c r="D15" t="str">
        <f>IF(PILOTOS!D27="","",PILOTOS!D27)</f>
        <v>Esteban GUTIERREZ</v>
      </c>
      <c r="E15" t="str">
        <f t="shared" si="0"/>
        <v>img!A71:A75</v>
      </c>
    </row>
    <row r="16" spans="1:6" x14ac:dyDescent="0.25">
      <c r="A16" s="188"/>
      <c r="B16" s="78">
        <f t="shared" si="2"/>
        <v>76</v>
      </c>
      <c r="C16" s="76">
        <f t="shared" si="1"/>
        <v>80</v>
      </c>
      <c r="D16" t="str">
        <f>IF(PILOTOS!D28="","",PILOTOS!D28)</f>
        <v>Jenson BUTTON</v>
      </c>
      <c r="E16" t="str">
        <f t="shared" si="0"/>
        <v>img!A76:A80</v>
      </c>
    </row>
    <row r="17" spans="1:6" x14ac:dyDescent="0.25">
      <c r="A17" s="188"/>
      <c r="B17" s="78">
        <f t="shared" si="2"/>
        <v>81</v>
      </c>
      <c r="C17" s="76">
        <f t="shared" si="1"/>
        <v>85</v>
      </c>
      <c r="D17" t="str">
        <f>IF(PILOTOS!D29="","",PILOTOS!D29)</f>
        <v>Jean-Eric VERGNE</v>
      </c>
      <c r="E17" t="str">
        <f t="shared" si="0"/>
        <v>img!A81:A85</v>
      </c>
    </row>
    <row r="18" spans="1:6" x14ac:dyDescent="0.25">
      <c r="A18" s="188"/>
      <c r="B18" s="78">
        <f t="shared" si="2"/>
        <v>86</v>
      </c>
      <c r="C18" s="76">
        <f t="shared" si="1"/>
        <v>90</v>
      </c>
      <c r="D18" t="str">
        <f>IF(PILOTOS!D30="","",PILOTOS!D30)</f>
        <v>Daniil KVYAT</v>
      </c>
      <c r="E18" t="str">
        <f t="shared" si="0"/>
        <v>img!A86:A90</v>
      </c>
    </row>
    <row r="19" spans="1:6" x14ac:dyDescent="0.25">
      <c r="A19" s="188"/>
      <c r="B19" s="78">
        <f t="shared" si="2"/>
        <v>91</v>
      </c>
      <c r="C19" s="76">
        <f t="shared" si="1"/>
        <v>95</v>
      </c>
      <c r="D19" t="str">
        <f>IF(PILOTOS!D31="","",PILOTOS!D31)</f>
        <v>Nico HULKENBERG</v>
      </c>
      <c r="E19" t="str">
        <f t="shared" si="0"/>
        <v>img!A91:A95</v>
      </c>
    </row>
    <row r="20" spans="1:6" x14ac:dyDescent="0.25">
      <c r="A20" s="188"/>
      <c r="B20" s="78">
        <f t="shared" si="2"/>
        <v>96</v>
      </c>
      <c r="C20" s="76">
        <f t="shared" si="1"/>
        <v>100</v>
      </c>
      <c r="D20" t="str">
        <f>IF(PILOTOS!D32="","",PILOTOS!D32)</f>
        <v>Lewis HAMILTON</v>
      </c>
      <c r="E20" t="str">
        <f t="shared" si="0"/>
        <v>img!A96:A100</v>
      </c>
    </row>
    <row r="21" spans="1:6" x14ac:dyDescent="0.25">
      <c r="A21" s="188"/>
      <c r="B21" s="78">
        <f t="shared" si="2"/>
        <v>101</v>
      </c>
      <c r="C21" s="76">
        <f t="shared" si="1"/>
        <v>105</v>
      </c>
      <c r="D21" t="str">
        <f>IF(PILOTOS!D33="","",PILOTOS!D33)</f>
        <v>Valtteri BOTTAS</v>
      </c>
      <c r="E21" t="str">
        <f t="shared" si="0"/>
        <v>img!A101:A105</v>
      </c>
    </row>
    <row r="22" spans="1:6" x14ac:dyDescent="0.25">
      <c r="A22" s="188"/>
      <c r="B22" s="78">
        <f t="shared" si="2"/>
        <v>106</v>
      </c>
      <c r="C22" s="76">
        <f t="shared" si="1"/>
        <v>110</v>
      </c>
      <c r="D22" t="str">
        <f>IF(PILOTOS!D34="","",PILOTOS!D34)</f>
        <v>Adrian SUTIL</v>
      </c>
      <c r="E22" t="str">
        <f t="shared" si="0"/>
        <v>img!A106:A110</v>
      </c>
    </row>
    <row r="23" spans="1:6" x14ac:dyDescent="0.25">
      <c r="A23" s="188"/>
      <c r="B23" s="78">
        <f t="shared" si="2"/>
        <v>111</v>
      </c>
      <c r="C23" s="76">
        <f t="shared" si="1"/>
        <v>115</v>
      </c>
      <c r="D23" s="51">
        <v>0</v>
      </c>
      <c r="E23" t="str">
        <f t="shared" si="0"/>
        <v>img!A111:A115</v>
      </c>
    </row>
    <row r="24" spans="1:6" x14ac:dyDescent="0.25">
      <c r="A24" s="188"/>
    </row>
    <row r="25" spans="1:6" x14ac:dyDescent="0.25">
      <c r="A25" s="188"/>
      <c r="B25" s="78">
        <v>116</v>
      </c>
      <c r="C25" s="76">
        <v>119</v>
      </c>
      <c r="D25" t="str">
        <f>IF(PILOTOS!G13="","",PILOTOS!G13)</f>
        <v>Red Bull</v>
      </c>
      <c r="E25" t="str">
        <f t="shared" si="0"/>
        <v>img!A116:A119</v>
      </c>
      <c r="F25" t="str">
        <f>VLOOKUP(ESTADISTICAS!$C$59,D25:E36,2,0)</f>
        <v>img!A160:A163</v>
      </c>
    </row>
    <row r="26" spans="1:6" x14ac:dyDescent="0.25">
      <c r="A26" s="188"/>
      <c r="B26" s="78">
        <f>B25+4</f>
        <v>120</v>
      </c>
      <c r="C26" s="76">
        <f>C25+4</f>
        <v>123</v>
      </c>
      <c r="D26" t="str">
        <f>IF(PILOTOS!G14="","",PILOTOS!G14)</f>
        <v>Mercedes</v>
      </c>
      <c r="E26" t="str">
        <f t="shared" si="0"/>
        <v>img!A120:A123</v>
      </c>
    </row>
    <row r="27" spans="1:6" x14ac:dyDescent="0.25">
      <c r="A27" s="188"/>
      <c r="B27" s="78">
        <f t="shared" ref="B27:B36" si="3">B26+4</f>
        <v>124</v>
      </c>
      <c r="C27" s="76">
        <f t="shared" ref="C27:C36" si="4">C26+4</f>
        <v>127</v>
      </c>
      <c r="D27" t="str">
        <f>IF(PILOTOS!G15="","",PILOTOS!G15)</f>
        <v>Ferrari</v>
      </c>
      <c r="E27" t="str">
        <f t="shared" si="0"/>
        <v>img!A124:A127</v>
      </c>
    </row>
    <row r="28" spans="1:6" x14ac:dyDescent="0.25">
      <c r="A28" s="188"/>
      <c r="B28" s="78">
        <f t="shared" si="3"/>
        <v>128</v>
      </c>
      <c r="C28" s="76">
        <f t="shared" si="4"/>
        <v>131</v>
      </c>
      <c r="D28" t="str">
        <f>IF(PILOTOS!G16="","",PILOTOS!G16)</f>
        <v>Lotus</v>
      </c>
      <c r="E28" t="str">
        <f t="shared" si="0"/>
        <v>img!A128:A131</v>
      </c>
    </row>
    <row r="29" spans="1:6" x14ac:dyDescent="0.25">
      <c r="A29" s="188"/>
      <c r="B29" s="78">
        <f t="shared" si="3"/>
        <v>132</v>
      </c>
      <c r="C29" s="76">
        <f t="shared" si="4"/>
        <v>135</v>
      </c>
      <c r="D29" t="str">
        <f>IF(PILOTOS!G17="","",PILOTOS!G17)</f>
        <v>McLaren</v>
      </c>
      <c r="E29" t="str">
        <f t="shared" si="0"/>
        <v>img!A132:A135</v>
      </c>
    </row>
    <row r="30" spans="1:6" x14ac:dyDescent="0.25">
      <c r="A30" s="188"/>
      <c r="B30" s="78">
        <f t="shared" si="3"/>
        <v>136</v>
      </c>
      <c r="C30" s="76">
        <f t="shared" si="4"/>
        <v>139</v>
      </c>
      <c r="D30" t="str">
        <f>IF(PILOTOS!G18="","",PILOTOS!G18)</f>
        <v>Force India</v>
      </c>
      <c r="E30" t="str">
        <f t="shared" si="0"/>
        <v>img!A136:A139</v>
      </c>
    </row>
    <row r="31" spans="1:6" x14ac:dyDescent="0.25">
      <c r="A31" s="188"/>
      <c r="B31" s="78">
        <f t="shared" si="3"/>
        <v>140</v>
      </c>
      <c r="C31" s="76">
        <f t="shared" si="4"/>
        <v>143</v>
      </c>
      <c r="D31" t="str">
        <f>IF(PILOTOS!G19="","",PILOTOS!G19)</f>
        <v>Sauber</v>
      </c>
      <c r="E31" t="str">
        <f t="shared" si="0"/>
        <v>img!A140:A143</v>
      </c>
    </row>
    <row r="32" spans="1:6" x14ac:dyDescent="0.25">
      <c r="A32" s="188"/>
      <c r="B32" s="78">
        <f t="shared" si="3"/>
        <v>144</v>
      </c>
      <c r="C32" s="76">
        <f t="shared" si="4"/>
        <v>147</v>
      </c>
      <c r="D32" t="str">
        <f>IF(PILOTOS!G20="","",PILOTOS!G20)</f>
        <v>Toro Rosso</v>
      </c>
      <c r="E32" t="str">
        <f t="shared" si="0"/>
        <v>img!A144:A147</v>
      </c>
    </row>
    <row r="33" spans="1:5" x14ac:dyDescent="0.25">
      <c r="A33" s="188"/>
      <c r="B33" s="78">
        <f t="shared" si="3"/>
        <v>148</v>
      </c>
      <c r="C33" s="76">
        <f t="shared" si="4"/>
        <v>151</v>
      </c>
      <c r="D33" t="str">
        <f>IF(PILOTOS!G21="","",PILOTOS!G21)</f>
        <v>Williams</v>
      </c>
      <c r="E33" t="str">
        <f t="shared" si="0"/>
        <v>img!A148:A151</v>
      </c>
    </row>
    <row r="34" spans="1:5" x14ac:dyDescent="0.25">
      <c r="A34" s="188"/>
      <c r="B34" s="78">
        <f t="shared" si="3"/>
        <v>152</v>
      </c>
      <c r="C34" s="76">
        <f t="shared" si="4"/>
        <v>155</v>
      </c>
      <c r="D34" t="str">
        <f>IF(PILOTOS!G22="","",PILOTOS!G22)</f>
        <v>Marussia</v>
      </c>
      <c r="E34" t="str">
        <f t="shared" si="0"/>
        <v>img!A152:A155</v>
      </c>
    </row>
    <row r="35" spans="1:5" x14ac:dyDescent="0.25">
      <c r="A35" s="188"/>
      <c r="B35" s="78">
        <f t="shared" si="3"/>
        <v>156</v>
      </c>
      <c r="C35" s="76">
        <f t="shared" si="4"/>
        <v>159</v>
      </c>
      <c r="D35" t="str">
        <f>IF(PILOTOS!G23="","",PILOTOS!G23)</f>
        <v>Caterham</v>
      </c>
      <c r="E35" t="str">
        <f t="shared" si="0"/>
        <v>img!A156:A159</v>
      </c>
    </row>
    <row r="36" spans="1:5" x14ac:dyDescent="0.25">
      <c r="A36" s="188"/>
      <c r="B36" s="78">
        <f t="shared" si="3"/>
        <v>160</v>
      </c>
      <c r="C36" s="76">
        <f t="shared" si="4"/>
        <v>163</v>
      </c>
      <c r="D36" t="str">
        <f>""</f>
        <v/>
      </c>
      <c r="E36" t="str">
        <f t="shared" si="0"/>
        <v>img!A160:A163</v>
      </c>
    </row>
    <row r="37" spans="1:5" x14ac:dyDescent="0.25">
      <c r="A37" s="188"/>
    </row>
    <row r="38" spans="1:5" x14ac:dyDescent="0.25">
      <c r="A38" s="188"/>
    </row>
    <row r="39" spans="1:5" x14ac:dyDescent="0.25">
      <c r="A39" s="188"/>
    </row>
    <row r="40" spans="1:5" x14ac:dyDescent="0.25">
      <c r="A40" s="188"/>
    </row>
    <row r="41" spans="1:5" x14ac:dyDescent="0.25">
      <c r="A41" s="188"/>
    </row>
    <row r="42" spans="1:5" x14ac:dyDescent="0.25">
      <c r="A42" s="188"/>
    </row>
    <row r="43" spans="1:5" x14ac:dyDescent="0.25">
      <c r="A43" s="188"/>
    </row>
    <row r="44" spans="1:5" x14ac:dyDescent="0.25">
      <c r="A44" s="188"/>
    </row>
    <row r="45" spans="1:5" x14ac:dyDescent="0.25">
      <c r="A45" s="188"/>
    </row>
    <row r="46" spans="1:5" x14ac:dyDescent="0.25">
      <c r="A46" s="188"/>
    </row>
    <row r="47" spans="1:5" x14ac:dyDescent="0.25">
      <c r="A47" s="188"/>
    </row>
    <row r="48" spans="1:5" x14ac:dyDescent="0.25">
      <c r="A48" s="188"/>
    </row>
    <row r="49" spans="1:1" x14ac:dyDescent="0.25">
      <c r="A49" s="188"/>
    </row>
    <row r="50" spans="1:1" x14ac:dyDescent="0.25">
      <c r="A50" s="188"/>
    </row>
    <row r="51" spans="1:1" x14ac:dyDescent="0.25">
      <c r="A51" s="188"/>
    </row>
    <row r="52" spans="1:1" x14ac:dyDescent="0.25">
      <c r="A52" s="188"/>
    </row>
    <row r="53" spans="1:1" x14ac:dyDescent="0.25">
      <c r="A53" s="188"/>
    </row>
    <row r="54" spans="1:1" x14ac:dyDescent="0.25">
      <c r="A54" s="188"/>
    </row>
    <row r="55" spans="1:1" x14ac:dyDescent="0.25">
      <c r="A55" s="188"/>
    </row>
    <row r="56" spans="1:1" x14ac:dyDescent="0.25">
      <c r="A56" s="188"/>
    </row>
    <row r="57" spans="1:1" x14ac:dyDescent="0.25">
      <c r="A57" s="188"/>
    </row>
    <row r="58" spans="1:1" x14ac:dyDescent="0.25">
      <c r="A58" s="188"/>
    </row>
    <row r="59" spans="1:1" x14ac:dyDescent="0.25">
      <c r="A59" s="188"/>
    </row>
    <row r="60" spans="1:1" x14ac:dyDescent="0.25">
      <c r="A60" s="188"/>
    </row>
    <row r="61" spans="1:1" x14ac:dyDescent="0.25">
      <c r="A61" s="188"/>
    </row>
    <row r="62" spans="1:1" x14ac:dyDescent="0.25">
      <c r="A62" s="188"/>
    </row>
    <row r="63" spans="1:1" x14ac:dyDescent="0.25">
      <c r="A63" s="188"/>
    </row>
    <row r="64" spans="1:1" x14ac:dyDescent="0.25">
      <c r="A64" s="188"/>
    </row>
    <row r="65" spans="1:1" x14ac:dyDescent="0.25">
      <c r="A65" s="188"/>
    </row>
    <row r="66" spans="1:1" x14ac:dyDescent="0.25">
      <c r="A66" s="188"/>
    </row>
    <row r="67" spans="1:1" x14ac:dyDescent="0.25">
      <c r="A67" s="188"/>
    </row>
    <row r="68" spans="1:1" x14ac:dyDescent="0.25">
      <c r="A68" s="188"/>
    </row>
    <row r="69" spans="1:1" x14ac:dyDescent="0.25">
      <c r="A69" s="188"/>
    </row>
    <row r="70" spans="1:1" x14ac:dyDescent="0.25">
      <c r="A70" s="188"/>
    </row>
    <row r="71" spans="1:1" x14ac:dyDescent="0.25">
      <c r="A71" s="188"/>
    </row>
    <row r="72" spans="1:1" x14ac:dyDescent="0.25">
      <c r="A72" s="188"/>
    </row>
    <row r="73" spans="1:1" x14ac:dyDescent="0.25">
      <c r="A73" s="188"/>
    </row>
    <row r="74" spans="1:1" x14ac:dyDescent="0.25">
      <c r="A74" s="188"/>
    </row>
    <row r="75" spans="1:1" x14ac:dyDescent="0.25">
      <c r="A75" s="188"/>
    </row>
    <row r="76" spans="1:1" x14ac:dyDescent="0.25">
      <c r="A76" s="188"/>
    </row>
    <row r="77" spans="1:1" x14ac:dyDescent="0.25">
      <c r="A77" s="188"/>
    </row>
    <row r="78" spans="1:1" x14ac:dyDescent="0.25">
      <c r="A78" s="188"/>
    </row>
    <row r="79" spans="1:1" x14ac:dyDescent="0.25">
      <c r="A79" s="188"/>
    </row>
    <row r="80" spans="1:1" x14ac:dyDescent="0.25">
      <c r="A80" s="188"/>
    </row>
    <row r="81" spans="1:1" x14ac:dyDescent="0.25">
      <c r="A81" s="188"/>
    </row>
    <row r="82" spans="1:1" x14ac:dyDescent="0.25">
      <c r="A82" s="188"/>
    </row>
    <row r="83" spans="1:1" x14ac:dyDescent="0.25">
      <c r="A83" s="188"/>
    </row>
    <row r="84" spans="1:1" x14ac:dyDescent="0.25">
      <c r="A84" s="188"/>
    </row>
    <row r="85" spans="1:1" x14ac:dyDescent="0.25">
      <c r="A85" s="188"/>
    </row>
    <row r="86" spans="1:1" x14ac:dyDescent="0.25">
      <c r="A86" s="188"/>
    </row>
    <row r="87" spans="1:1" x14ac:dyDescent="0.25">
      <c r="A87" s="188"/>
    </row>
    <row r="88" spans="1:1" x14ac:dyDescent="0.25">
      <c r="A88" s="188"/>
    </row>
    <row r="89" spans="1:1" x14ac:dyDescent="0.25">
      <c r="A89" s="188"/>
    </row>
    <row r="90" spans="1:1" x14ac:dyDescent="0.25">
      <c r="A90" s="188"/>
    </row>
    <row r="91" spans="1:1" x14ac:dyDescent="0.25">
      <c r="A91" s="188"/>
    </row>
    <row r="92" spans="1:1" x14ac:dyDescent="0.25">
      <c r="A92" s="188"/>
    </row>
    <row r="93" spans="1:1" x14ac:dyDescent="0.25">
      <c r="A93" s="188"/>
    </row>
    <row r="94" spans="1:1" x14ac:dyDescent="0.25">
      <c r="A94" s="188"/>
    </row>
    <row r="95" spans="1:1" x14ac:dyDescent="0.25">
      <c r="A95" s="188"/>
    </row>
    <row r="96" spans="1:1" x14ac:dyDescent="0.25">
      <c r="A96" s="188"/>
    </row>
    <row r="97" spans="1:1" x14ac:dyDescent="0.25">
      <c r="A97" s="188"/>
    </row>
    <row r="98" spans="1:1" x14ac:dyDescent="0.25">
      <c r="A98" s="188"/>
    </row>
    <row r="99" spans="1:1" x14ac:dyDescent="0.25">
      <c r="A99" s="188"/>
    </row>
    <row r="100" spans="1:1" x14ac:dyDescent="0.25">
      <c r="A100" s="188"/>
    </row>
    <row r="101" spans="1:1" x14ac:dyDescent="0.25">
      <c r="A101" s="188"/>
    </row>
    <row r="102" spans="1:1" x14ac:dyDescent="0.25">
      <c r="A102" s="188"/>
    </row>
    <row r="103" spans="1:1" x14ac:dyDescent="0.25">
      <c r="A103" s="188"/>
    </row>
    <row r="104" spans="1:1" x14ac:dyDescent="0.25">
      <c r="A104" s="188"/>
    </row>
    <row r="105" spans="1:1" x14ac:dyDescent="0.25">
      <c r="A105" s="188"/>
    </row>
    <row r="106" spans="1:1" x14ac:dyDescent="0.25">
      <c r="A106" s="188"/>
    </row>
    <row r="107" spans="1:1" x14ac:dyDescent="0.25">
      <c r="A107" s="188"/>
    </row>
    <row r="108" spans="1:1" x14ac:dyDescent="0.25">
      <c r="A108" s="188"/>
    </row>
    <row r="109" spans="1:1" x14ac:dyDescent="0.25">
      <c r="A109" s="188"/>
    </row>
    <row r="110" spans="1:1" x14ac:dyDescent="0.25">
      <c r="A110" s="188"/>
    </row>
    <row r="111" spans="1:1" x14ac:dyDescent="0.25">
      <c r="A111" s="188"/>
    </row>
    <row r="112" spans="1:1" x14ac:dyDescent="0.25">
      <c r="A112" s="188"/>
    </row>
    <row r="113" spans="1:1" x14ac:dyDescent="0.25">
      <c r="A113" s="188"/>
    </row>
    <row r="114" spans="1:1" x14ac:dyDescent="0.25">
      <c r="A114" s="188"/>
    </row>
    <row r="115" spans="1:1" x14ac:dyDescent="0.25">
      <c r="A115" s="188"/>
    </row>
    <row r="116" spans="1:1" x14ac:dyDescent="0.25">
      <c r="A116" s="188"/>
    </row>
    <row r="117" spans="1:1" x14ac:dyDescent="0.25">
      <c r="A117" s="188"/>
    </row>
    <row r="118" spans="1:1" x14ac:dyDescent="0.25">
      <c r="A118" s="188"/>
    </row>
    <row r="119" spans="1:1" x14ac:dyDescent="0.25">
      <c r="A119" s="188"/>
    </row>
    <row r="120" spans="1:1" x14ac:dyDescent="0.25">
      <c r="A120" s="188"/>
    </row>
    <row r="121" spans="1:1" x14ac:dyDescent="0.25">
      <c r="A121" s="188"/>
    </row>
    <row r="122" spans="1:1" x14ac:dyDescent="0.25">
      <c r="A122" s="188"/>
    </row>
    <row r="123" spans="1:1" x14ac:dyDescent="0.25">
      <c r="A123" s="188"/>
    </row>
    <row r="124" spans="1:1" x14ac:dyDescent="0.25">
      <c r="A124" s="188"/>
    </row>
    <row r="125" spans="1:1" x14ac:dyDescent="0.25">
      <c r="A125" s="188"/>
    </row>
    <row r="126" spans="1:1" x14ac:dyDescent="0.25">
      <c r="A126" s="188"/>
    </row>
    <row r="127" spans="1:1" x14ac:dyDescent="0.25">
      <c r="A127" s="188"/>
    </row>
    <row r="128" spans="1:1" x14ac:dyDescent="0.25">
      <c r="A128" s="188"/>
    </row>
    <row r="129" spans="1:1" x14ac:dyDescent="0.25">
      <c r="A129" s="188"/>
    </row>
    <row r="130" spans="1:1" x14ac:dyDescent="0.25">
      <c r="A130" s="188"/>
    </row>
    <row r="131" spans="1:1" x14ac:dyDescent="0.25">
      <c r="A131" s="188"/>
    </row>
    <row r="132" spans="1:1" x14ac:dyDescent="0.25">
      <c r="A132" s="188"/>
    </row>
    <row r="133" spans="1:1" x14ac:dyDescent="0.25">
      <c r="A133" s="188"/>
    </row>
    <row r="134" spans="1:1" x14ac:dyDescent="0.25">
      <c r="A134" s="188"/>
    </row>
    <row r="135" spans="1:1" x14ac:dyDescent="0.25">
      <c r="A135" s="188"/>
    </row>
    <row r="136" spans="1:1" x14ac:dyDescent="0.25">
      <c r="A136" s="188"/>
    </row>
    <row r="137" spans="1:1" x14ac:dyDescent="0.25">
      <c r="A137" s="188"/>
    </row>
    <row r="138" spans="1:1" x14ac:dyDescent="0.25">
      <c r="A138" s="188"/>
    </row>
    <row r="139" spans="1:1" x14ac:dyDescent="0.25">
      <c r="A139" s="188"/>
    </row>
    <row r="140" spans="1:1" x14ac:dyDescent="0.25">
      <c r="A140" s="188"/>
    </row>
    <row r="141" spans="1:1" x14ac:dyDescent="0.25">
      <c r="A141" s="188"/>
    </row>
    <row r="142" spans="1:1" x14ac:dyDescent="0.25">
      <c r="A142" s="188"/>
    </row>
    <row r="143" spans="1:1" x14ac:dyDescent="0.25">
      <c r="A143" s="188"/>
    </row>
    <row r="144" spans="1:1" x14ac:dyDescent="0.25">
      <c r="A144" s="188"/>
    </row>
    <row r="145" spans="1:1" x14ac:dyDescent="0.25">
      <c r="A145" s="188"/>
    </row>
    <row r="146" spans="1:1" x14ac:dyDescent="0.25">
      <c r="A146" s="188"/>
    </row>
    <row r="147" spans="1:1" x14ac:dyDescent="0.25">
      <c r="A147" s="188"/>
    </row>
    <row r="148" spans="1:1" x14ac:dyDescent="0.25">
      <c r="A148" s="188"/>
    </row>
    <row r="149" spans="1:1" x14ac:dyDescent="0.25">
      <c r="A149" s="188"/>
    </row>
    <row r="150" spans="1:1" x14ac:dyDescent="0.25">
      <c r="A150" s="188"/>
    </row>
    <row r="151" spans="1:1" x14ac:dyDescent="0.25">
      <c r="A151" s="188"/>
    </row>
    <row r="152" spans="1:1" x14ac:dyDescent="0.25">
      <c r="A152" s="188"/>
    </row>
    <row r="153" spans="1:1" x14ac:dyDescent="0.25">
      <c r="A153" s="188"/>
    </row>
    <row r="154" spans="1:1" x14ac:dyDescent="0.25">
      <c r="A154" s="188"/>
    </row>
    <row r="155" spans="1:1" x14ac:dyDescent="0.25">
      <c r="A155" s="188"/>
    </row>
    <row r="156" spans="1:1" x14ac:dyDescent="0.25">
      <c r="A156" s="188"/>
    </row>
    <row r="157" spans="1:1" x14ac:dyDescent="0.25">
      <c r="A157" s="188"/>
    </row>
    <row r="158" spans="1:1" x14ac:dyDescent="0.25">
      <c r="A158" s="188"/>
    </row>
    <row r="159" spans="1:1" x14ac:dyDescent="0.25">
      <c r="A159" s="188"/>
    </row>
  </sheetData>
  <mergeCells count="34">
    <mergeCell ref="A152:A155"/>
    <mergeCell ref="A156:A159"/>
    <mergeCell ref="A132:A135"/>
    <mergeCell ref="A136:A139"/>
    <mergeCell ref="A140:A143"/>
    <mergeCell ref="A144:A147"/>
    <mergeCell ref="A148:A151"/>
    <mergeCell ref="A1:A5"/>
    <mergeCell ref="A6:A10"/>
    <mergeCell ref="A11:A15"/>
    <mergeCell ref="A16:A20"/>
    <mergeCell ref="A21:A25"/>
    <mergeCell ref="A101:A105"/>
    <mergeCell ref="A106:A110"/>
    <mergeCell ref="A26:A30"/>
    <mergeCell ref="A31:A35"/>
    <mergeCell ref="A36:A40"/>
    <mergeCell ref="A41:A45"/>
    <mergeCell ref="A46:A50"/>
    <mergeCell ref="A76:A80"/>
    <mergeCell ref="A81:A85"/>
    <mergeCell ref="A86:A90"/>
    <mergeCell ref="A91:A95"/>
    <mergeCell ref="A96:A100"/>
    <mergeCell ref="A51:A55"/>
    <mergeCell ref="A56:A60"/>
    <mergeCell ref="A61:A65"/>
    <mergeCell ref="A66:A70"/>
    <mergeCell ref="A71:A75"/>
    <mergeCell ref="A111:A115"/>
    <mergeCell ref="A116:A119"/>
    <mergeCell ref="A120:A123"/>
    <mergeCell ref="A124:A127"/>
    <mergeCell ref="A128:A13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121"/>
  <sheetViews>
    <sheetView workbookViewId="0"/>
  </sheetViews>
  <sheetFormatPr baseColWidth="10" defaultRowHeight="15" x14ac:dyDescent="0.25"/>
  <cols>
    <col min="1" max="1" width="3.7109375" style="23" customWidth="1"/>
    <col min="2" max="2" width="18.7109375" style="23" customWidth="1"/>
    <col min="3" max="3" width="20.7109375" style="23" customWidth="1"/>
    <col min="4" max="4" width="1.7109375" style="23" customWidth="1"/>
    <col min="5" max="5" width="23.7109375" style="23" customWidth="1"/>
    <col min="6" max="6" width="1.7109375" style="23" customWidth="1"/>
    <col min="7" max="7" width="7.42578125" style="23" customWidth="1"/>
    <col min="8" max="8" width="23.7109375" style="23" customWidth="1"/>
    <col min="9" max="9" width="15.7109375" style="23" customWidth="1"/>
    <col min="10" max="10" width="11.42578125" style="23"/>
    <col min="11" max="30" width="3.7109375" style="23" customWidth="1"/>
    <col min="31" max="32" width="5.7109375" style="23" customWidth="1"/>
    <col min="33" max="89" width="4.7109375" style="23" customWidth="1"/>
    <col min="90" max="90" width="7.140625" style="23" customWidth="1"/>
    <col min="91" max="109" width="4.7109375" style="23" customWidth="1"/>
    <col min="110" max="110" width="6.140625" style="23" customWidth="1"/>
    <col min="111" max="111" width="6.5703125" style="23" customWidth="1"/>
    <col min="112" max="112" width="23.7109375" style="23" customWidth="1"/>
    <col min="113" max="113" width="8.140625" style="23" customWidth="1"/>
    <col min="114" max="114" width="5.28515625" style="23" customWidth="1"/>
    <col min="115" max="115" width="6.7109375" style="23" customWidth="1"/>
    <col min="116" max="116" width="6" style="23" customWidth="1"/>
    <col min="117" max="117" width="5.5703125" style="23" customWidth="1"/>
    <col min="118" max="118" width="23.7109375" style="23" customWidth="1"/>
    <col min="119" max="119" width="8.42578125" style="23" customWidth="1"/>
    <col min="120" max="120" width="7.28515625" style="23" customWidth="1"/>
    <col min="121" max="121" width="7" style="23" customWidth="1"/>
    <col min="122" max="122" width="5.7109375" style="23" customWidth="1"/>
    <col min="123" max="123" width="6.85546875" style="23" customWidth="1"/>
    <col min="124" max="124" width="23.7109375" style="23" customWidth="1"/>
    <col min="125" max="125" width="7.7109375" style="23" customWidth="1"/>
    <col min="126" max="126" width="8.140625" style="23" customWidth="1"/>
    <col min="127" max="127" width="6.42578125" style="23" customWidth="1"/>
    <col min="128" max="128" width="6.140625" style="23" customWidth="1"/>
    <col min="129" max="129" width="6" style="23" customWidth="1"/>
    <col min="130" max="130" width="23.7109375" style="23" customWidth="1"/>
    <col min="131" max="131" width="8" style="23" customWidth="1"/>
    <col min="132" max="132" width="10.85546875" style="23" customWidth="1"/>
    <col min="133" max="133" width="6.42578125" style="23" customWidth="1"/>
    <col min="134" max="16384" width="11.42578125" style="23"/>
  </cols>
  <sheetData>
    <row r="1" spans="1:133" x14ac:dyDescent="0.25">
      <c r="A1" s="25" t="s">
        <v>0</v>
      </c>
      <c r="B1" s="25" t="s">
        <v>7</v>
      </c>
      <c r="C1" s="25" t="s">
        <v>8</v>
      </c>
      <c r="E1" s="24" t="str">
        <f>C2</f>
        <v>GP AUSTRALIA</v>
      </c>
      <c r="H1" s="27">
        <v>2</v>
      </c>
      <c r="I1" s="27">
        <v>3</v>
      </c>
      <c r="J1" s="27">
        <v>4</v>
      </c>
      <c r="K1" s="27">
        <v>5</v>
      </c>
      <c r="L1" s="27">
        <v>6</v>
      </c>
      <c r="M1" s="27">
        <v>7</v>
      </c>
      <c r="N1" s="27">
        <v>8</v>
      </c>
      <c r="O1" s="27">
        <v>9</v>
      </c>
      <c r="P1" s="27">
        <v>10</v>
      </c>
      <c r="Q1" s="27">
        <v>11</v>
      </c>
      <c r="R1" s="27">
        <v>12</v>
      </c>
      <c r="S1" s="27">
        <v>13</v>
      </c>
      <c r="T1" s="27">
        <v>14</v>
      </c>
      <c r="U1" s="27">
        <v>15</v>
      </c>
      <c r="V1" s="27">
        <v>16</v>
      </c>
      <c r="W1" s="27">
        <v>17</v>
      </c>
      <c r="X1" s="27">
        <v>18</v>
      </c>
      <c r="Y1" s="27">
        <v>19</v>
      </c>
      <c r="Z1" s="27">
        <v>20</v>
      </c>
      <c r="AA1" s="27">
        <v>21</v>
      </c>
      <c r="AB1" s="27">
        <v>22</v>
      </c>
      <c r="AC1" s="27">
        <v>23</v>
      </c>
      <c r="AD1" s="27">
        <v>24</v>
      </c>
      <c r="AE1" s="27">
        <v>25</v>
      </c>
      <c r="AF1" s="27">
        <v>26</v>
      </c>
      <c r="AG1" s="27">
        <v>27</v>
      </c>
      <c r="AH1" s="27">
        <v>28</v>
      </c>
      <c r="AI1" s="27">
        <v>29</v>
      </c>
      <c r="AJ1" s="27">
        <v>30</v>
      </c>
      <c r="AK1" s="27">
        <v>31</v>
      </c>
      <c r="AL1" s="27">
        <v>32</v>
      </c>
      <c r="AM1" s="27">
        <v>33</v>
      </c>
      <c r="AN1" s="27">
        <v>34</v>
      </c>
      <c r="AO1" s="27">
        <v>35</v>
      </c>
      <c r="AP1" s="27">
        <v>36</v>
      </c>
      <c r="AQ1" s="27">
        <v>37</v>
      </c>
      <c r="AR1" s="27">
        <v>38</v>
      </c>
      <c r="AS1" s="27">
        <v>39</v>
      </c>
      <c r="AT1" s="27">
        <v>40</v>
      </c>
      <c r="AU1" s="27">
        <v>41</v>
      </c>
      <c r="AV1" s="27">
        <v>42</v>
      </c>
      <c r="AW1" s="27">
        <v>43</v>
      </c>
      <c r="AX1" s="27">
        <v>44</v>
      </c>
      <c r="AY1" s="27">
        <v>45</v>
      </c>
      <c r="AZ1" s="27">
        <v>46</v>
      </c>
      <c r="BA1" s="27">
        <v>47</v>
      </c>
      <c r="BB1" s="27">
        <v>48</v>
      </c>
      <c r="BC1" s="27">
        <v>49</v>
      </c>
      <c r="BD1" s="27">
        <v>50</v>
      </c>
      <c r="BE1" s="27">
        <v>51</v>
      </c>
      <c r="BF1" s="27">
        <v>52</v>
      </c>
      <c r="BG1" s="27">
        <v>53</v>
      </c>
      <c r="BH1" s="27">
        <v>54</v>
      </c>
      <c r="BI1" s="27">
        <v>55</v>
      </c>
      <c r="BJ1" s="27">
        <v>56</v>
      </c>
      <c r="BK1" s="27">
        <v>57</v>
      </c>
      <c r="BL1" s="27">
        <v>58</v>
      </c>
      <c r="BM1" s="27">
        <v>59</v>
      </c>
      <c r="BN1" s="27">
        <v>60</v>
      </c>
      <c r="BO1" s="27">
        <v>61</v>
      </c>
      <c r="BP1" s="27">
        <v>62</v>
      </c>
      <c r="BQ1" s="27">
        <v>63</v>
      </c>
      <c r="BR1" s="27">
        <v>64</v>
      </c>
      <c r="BS1" s="27">
        <v>65</v>
      </c>
      <c r="BT1" s="27">
        <v>66</v>
      </c>
      <c r="BU1" s="27">
        <v>67</v>
      </c>
      <c r="BV1" s="27">
        <v>68</v>
      </c>
      <c r="BW1" s="27">
        <v>69</v>
      </c>
      <c r="BX1" s="27">
        <v>70</v>
      </c>
      <c r="BY1" s="27">
        <v>71</v>
      </c>
      <c r="BZ1" s="27">
        <v>72</v>
      </c>
      <c r="CA1" s="27">
        <v>73</v>
      </c>
      <c r="CB1" s="27">
        <v>74</v>
      </c>
      <c r="CC1" s="27">
        <v>75</v>
      </c>
      <c r="CD1" s="27">
        <v>76</v>
      </c>
      <c r="CE1" s="27">
        <v>77</v>
      </c>
      <c r="CF1" s="27">
        <v>78</v>
      </c>
      <c r="CG1" s="27">
        <v>79</v>
      </c>
      <c r="CH1" s="27">
        <v>80</v>
      </c>
      <c r="CI1" s="27">
        <v>81</v>
      </c>
      <c r="CJ1" s="27">
        <v>82</v>
      </c>
      <c r="CK1" s="27">
        <v>83</v>
      </c>
      <c r="CL1" s="27">
        <v>84</v>
      </c>
      <c r="CM1" s="27">
        <v>85</v>
      </c>
      <c r="CN1" s="27">
        <v>86</v>
      </c>
      <c r="CO1" s="27">
        <v>87</v>
      </c>
      <c r="CP1" s="27">
        <v>88</v>
      </c>
      <c r="CQ1" s="27">
        <v>89</v>
      </c>
      <c r="CR1" s="27">
        <v>90</v>
      </c>
      <c r="CS1" s="27">
        <v>91</v>
      </c>
      <c r="CT1" s="27">
        <v>92</v>
      </c>
      <c r="CU1" s="27">
        <v>93</v>
      </c>
      <c r="CV1" s="27">
        <v>94</v>
      </c>
      <c r="CW1" s="27">
        <v>95</v>
      </c>
      <c r="CX1" s="27">
        <v>96</v>
      </c>
      <c r="CY1" s="27">
        <v>97</v>
      </c>
      <c r="CZ1" s="27">
        <v>98</v>
      </c>
      <c r="DA1" s="27">
        <v>99</v>
      </c>
      <c r="DB1" s="27">
        <v>100</v>
      </c>
      <c r="DC1" s="27">
        <v>101</v>
      </c>
      <c r="DD1" s="27">
        <v>102</v>
      </c>
      <c r="DE1" s="27">
        <v>103</v>
      </c>
    </row>
    <row r="2" spans="1:133" x14ac:dyDescent="0.25">
      <c r="A2" s="25">
        <v>1</v>
      </c>
      <c r="B2" s="25" t="s">
        <v>162</v>
      </c>
      <c r="C2" s="25" t="s">
        <v>13</v>
      </c>
      <c r="E2" s="24" t="str">
        <f>IF('1'!$D$19="","",'1'!$D$19)</f>
        <v/>
      </c>
      <c r="G2" s="189" t="s">
        <v>77</v>
      </c>
      <c r="H2" s="189"/>
      <c r="I2" s="189"/>
      <c r="J2" s="189"/>
      <c r="K2" s="189" t="s">
        <v>76</v>
      </c>
      <c r="L2" s="189"/>
      <c r="M2" s="189"/>
      <c r="N2" s="189"/>
      <c r="O2" s="189"/>
      <c r="P2" s="189"/>
      <c r="Q2" s="189"/>
      <c r="R2" s="189"/>
      <c r="S2" s="189"/>
      <c r="T2" s="189"/>
      <c r="U2" s="189" t="s">
        <v>78</v>
      </c>
      <c r="V2" s="189"/>
      <c r="W2" s="189"/>
      <c r="X2" s="189"/>
      <c r="Y2" s="189"/>
      <c r="Z2" s="189"/>
      <c r="AA2" s="189"/>
      <c r="AB2" s="189"/>
      <c r="AC2" s="189"/>
      <c r="AD2" s="189"/>
      <c r="AE2" s="189" t="s">
        <v>89</v>
      </c>
      <c r="AF2" s="189"/>
      <c r="AG2" s="189" t="s">
        <v>92</v>
      </c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 t="s">
        <v>93</v>
      </c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 t="s">
        <v>94</v>
      </c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 t="s">
        <v>95</v>
      </c>
      <c r="CM2" s="189" t="s">
        <v>96</v>
      </c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</row>
    <row r="3" spans="1:133" x14ac:dyDescent="0.25">
      <c r="A3" s="25">
        <v>2</v>
      </c>
      <c r="B3" s="25" t="s">
        <v>163</v>
      </c>
      <c r="C3" s="25" t="s">
        <v>15</v>
      </c>
      <c r="E3" s="24" t="str">
        <f>IF('1'!$D$20="","",'1'!$D$20)</f>
        <v/>
      </c>
      <c r="G3" s="28" t="s">
        <v>30</v>
      </c>
      <c r="H3" s="28" t="s">
        <v>1</v>
      </c>
      <c r="I3" s="28" t="s">
        <v>31</v>
      </c>
      <c r="J3" s="29" t="s">
        <v>62</v>
      </c>
      <c r="K3" s="28" t="s">
        <v>66</v>
      </c>
      <c r="L3" s="28" t="s">
        <v>67</v>
      </c>
      <c r="M3" s="28" t="s">
        <v>68</v>
      </c>
      <c r="N3" s="28" t="s">
        <v>69</v>
      </c>
      <c r="O3" s="28" t="s">
        <v>70</v>
      </c>
      <c r="P3" s="28" t="s">
        <v>71</v>
      </c>
      <c r="Q3" s="28" t="s">
        <v>72</v>
      </c>
      <c r="R3" s="28" t="s">
        <v>73</v>
      </c>
      <c r="S3" s="28" t="s">
        <v>74</v>
      </c>
      <c r="T3" s="28" t="s">
        <v>75</v>
      </c>
      <c r="U3" s="28" t="s">
        <v>79</v>
      </c>
      <c r="V3" s="28" t="s">
        <v>80</v>
      </c>
      <c r="W3" s="28" t="s">
        <v>81</v>
      </c>
      <c r="X3" s="28" t="s">
        <v>82</v>
      </c>
      <c r="Y3" s="28" t="s">
        <v>83</v>
      </c>
      <c r="Z3" s="28" t="s">
        <v>84</v>
      </c>
      <c r="AA3" s="28" t="s">
        <v>85</v>
      </c>
      <c r="AB3" s="28" t="s">
        <v>86</v>
      </c>
      <c r="AC3" s="28" t="s">
        <v>87</v>
      </c>
      <c r="AD3" s="28" t="s">
        <v>88</v>
      </c>
      <c r="AE3" s="28" t="s">
        <v>90</v>
      </c>
      <c r="AF3" s="28" t="s">
        <v>91</v>
      </c>
      <c r="AG3" s="28">
        <v>1</v>
      </c>
      <c r="AH3" s="28">
        <v>2</v>
      </c>
      <c r="AI3" s="28">
        <v>3</v>
      </c>
      <c r="AJ3" s="28">
        <v>4</v>
      </c>
      <c r="AK3" s="28">
        <v>5</v>
      </c>
      <c r="AL3" s="28">
        <v>6</v>
      </c>
      <c r="AM3" s="28">
        <v>7</v>
      </c>
      <c r="AN3" s="28">
        <v>8</v>
      </c>
      <c r="AO3" s="28">
        <v>9</v>
      </c>
      <c r="AP3" s="28">
        <v>10</v>
      </c>
      <c r="AQ3" s="28">
        <v>11</v>
      </c>
      <c r="AR3" s="28">
        <v>12</v>
      </c>
      <c r="AS3" s="28">
        <v>13</v>
      </c>
      <c r="AT3" s="28">
        <v>14</v>
      </c>
      <c r="AU3" s="28">
        <v>15</v>
      </c>
      <c r="AV3" s="28">
        <v>16</v>
      </c>
      <c r="AW3" s="28">
        <v>17</v>
      </c>
      <c r="AX3" s="28">
        <v>18</v>
      </c>
      <c r="AY3" s="28">
        <v>19</v>
      </c>
      <c r="AZ3" s="28">
        <v>1</v>
      </c>
      <c r="BA3" s="28">
        <v>2</v>
      </c>
      <c r="BB3" s="28">
        <v>3</v>
      </c>
      <c r="BC3" s="28">
        <v>4</v>
      </c>
      <c r="BD3" s="28">
        <v>5</v>
      </c>
      <c r="BE3" s="28">
        <v>6</v>
      </c>
      <c r="BF3" s="28">
        <v>7</v>
      </c>
      <c r="BG3" s="28">
        <v>8</v>
      </c>
      <c r="BH3" s="28">
        <v>9</v>
      </c>
      <c r="BI3" s="28">
        <v>10</v>
      </c>
      <c r="BJ3" s="28">
        <v>11</v>
      </c>
      <c r="BK3" s="28">
        <v>12</v>
      </c>
      <c r="BL3" s="28">
        <v>13</v>
      </c>
      <c r="BM3" s="28">
        <v>14</v>
      </c>
      <c r="BN3" s="28">
        <v>15</v>
      </c>
      <c r="BO3" s="28">
        <v>16</v>
      </c>
      <c r="BP3" s="28">
        <v>17</v>
      </c>
      <c r="BQ3" s="28">
        <v>18</v>
      </c>
      <c r="BR3" s="28">
        <v>19</v>
      </c>
      <c r="BS3" s="28">
        <v>1</v>
      </c>
      <c r="BT3" s="28">
        <v>2</v>
      </c>
      <c r="BU3" s="28">
        <v>3</v>
      </c>
      <c r="BV3" s="28">
        <v>4</v>
      </c>
      <c r="BW3" s="28">
        <v>5</v>
      </c>
      <c r="BX3" s="28">
        <v>6</v>
      </c>
      <c r="BY3" s="28">
        <v>7</v>
      </c>
      <c r="BZ3" s="28">
        <v>8</v>
      </c>
      <c r="CA3" s="28">
        <v>9</v>
      </c>
      <c r="CB3" s="28">
        <v>10</v>
      </c>
      <c r="CC3" s="28">
        <v>11</v>
      </c>
      <c r="CD3" s="28">
        <v>12</v>
      </c>
      <c r="CE3" s="28">
        <v>13</v>
      </c>
      <c r="CF3" s="28">
        <v>14</v>
      </c>
      <c r="CG3" s="28">
        <v>15</v>
      </c>
      <c r="CH3" s="28">
        <v>16</v>
      </c>
      <c r="CI3" s="28">
        <v>17</v>
      </c>
      <c r="CJ3" s="28">
        <v>18</v>
      </c>
      <c r="CK3" s="28">
        <v>19</v>
      </c>
      <c r="CL3" s="189"/>
      <c r="CM3" s="28">
        <v>1</v>
      </c>
      <c r="CN3" s="28">
        <v>2</v>
      </c>
      <c r="CO3" s="28">
        <v>3</v>
      </c>
      <c r="CP3" s="28">
        <v>4</v>
      </c>
      <c r="CQ3" s="28">
        <v>5</v>
      </c>
      <c r="CR3" s="28">
        <v>6</v>
      </c>
      <c r="CS3" s="28">
        <v>7</v>
      </c>
      <c r="CT3" s="28">
        <v>8</v>
      </c>
      <c r="CU3" s="28">
        <v>9</v>
      </c>
      <c r="CV3" s="28">
        <v>10</v>
      </c>
      <c r="CW3" s="28">
        <v>11</v>
      </c>
      <c r="CX3" s="28">
        <v>12</v>
      </c>
      <c r="CY3" s="28">
        <v>13</v>
      </c>
      <c r="CZ3" s="28">
        <v>14</v>
      </c>
      <c r="DA3" s="28">
        <v>15</v>
      </c>
      <c r="DB3" s="28">
        <v>16</v>
      </c>
      <c r="DC3" s="28">
        <v>17</v>
      </c>
      <c r="DD3" s="28">
        <v>18</v>
      </c>
      <c r="DE3" s="28">
        <v>19</v>
      </c>
      <c r="DG3" s="50" t="s">
        <v>30</v>
      </c>
      <c r="DH3" s="50" t="s">
        <v>1</v>
      </c>
      <c r="DI3" s="50" t="s">
        <v>151</v>
      </c>
      <c r="DJ3" s="50" t="s">
        <v>150</v>
      </c>
      <c r="DK3" s="50" t="s">
        <v>152</v>
      </c>
      <c r="DM3" s="50" t="s">
        <v>30</v>
      </c>
      <c r="DN3" s="50" t="s">
        <v>1</v>
      </c>
      <c r="DO3" s="50" t="s">
        <v>151</v>
      </c>
      <c r="DP3" s="50" t="s">
        <v>95</v>
      </c>
      <c r="DQ3" s="50" t="s">
        <v>152</v>
      </c>
      <c r="DS3" s="50" t="s">
        <v>30</v>
      </c>
      <c r="DT3" s="50" t="s">
        <v>1</v>
      </c>
      <c r="DU3" s="50" t="s">
        <v>151</v>
      </c>
      <c r="DV3" s="50" t="s">
        <v>153</v>
      </c>
      <c r="DW3" s="50" t="s">
        <v>152</v>
      </c>
      <c r="DY3" s="50" t="s">
        <v>30</v>
      </c>
      <c r="DZ3" s="50" t="s">
        <v>1</v>
      </c>
      <c r="EA3" s="50" t="s">
        <v>151</v>
      </c>
      <c r="EB3" s="50" t="s">
        <v>155</v>
      </c>
      <c r="EC3" s="50" t="s">
        <v>152</v>
      </c>
    </row>
    <row r="4" spans="1:133" x14ac:dyDescent="0.25">
      <c r="A4" s="25">
        <v>3</v>
      </c>
      <c r="B4" s="25" t="s">
        <v>164</v>
      </c>
      <c r="C4" s="25" t="s">
        <v>17</v>
      </c>
      <c r="E4" s="24" t="str">
        <f>IF('1'!$D$21="","",'1'!$D$21)</f>
        <v/>
      </c>
      <c r="G4" s="25">
        <f>IF(H4="","",RANK(J4,$J$4:$J$35,0)+SUM(U4:AD4)+AF4)</f>
        <v>1</v>
      </c>
      <c r="H4" s="25" t="str">
        <f>IF(PILOTOS!D13="","",PILOTOS!D13)</f>
        <v>Sebastian VETTEL</v>
      </c>
      <c r="I4" s="25" t="str">
        <f>IF(PILOTOS!E13="","",PILOTOS!E13)</f>
        <v>Red Bull</v>
      </c>
      <c r="J4" s="25">
        <f>IF(H4="","",SUM(AG4:AY4))</f>
        <v>0</v>
      </c>
      <c r="K4" s="25">
        <f>IF(H4="","",COUNTIFS(AG4:AX4,25,$AG$36:$AX$36,1)+COUNTIFS(AG4:AX4,12.5,$AG$36:$AX$36,2))+IF(H4="","",COUNTIFS(AY4,50,$AY$36,1)+COUNTIFS(AY4,25,$AY$36,2))</f>
        <v>0</v>
      </c>
      <c r="L4" s="25">
        <f>IF(H4="","",COUNTIFS(AG4:AX4,18,$AG$36:$AX$36,1)+COUNTIFS(AG4:AX4,9,$AG$36:$AX$36,2))++IF(H4="","",COUNTIFS(AY4,36,$AY$36,1)+COUNTIFS(AY4,18,$AY$36,2))</f>
        <v>0</v>
      </c>
      <c r="M4" s="25">
        <f>IF(H4="","",COUNTIFS(AG4:AX4,15,$AG$36:$AX$36,1)+COUNTIFS(AG4:AX4,7.5,$AG$36:$AX$36,2))+IF(H4="","",COUNTIFS(AY4,30,$AY$36,1)+COUNTIFS(AY4,15,$AY$36,2))</f>
        <v>0</v>
      </c>
      <c r="N4" s="25">
        <f>IF(H4="","",COUNTIFS(AG4:AX4,12,$AG$36:$AX$36,1)+COUNTIFS(AG4:AX4,6,$AG$36:$AX$36,2))+IF(H4="","",COUNTIFS(AY4,24,$AY$36,1)+COUNTIFS(AY4,12,$AY$36,2))</f>
        <v>0</v>
      </c>
      <c r="O4" s="25">
        <f>IF(H4="","",COUNTIFS(AG4:AX4,10,$AG$36:$AX$36,1)+COUNTIFS(AG4:AX4,5,$AG$36:$AX$36,2))+IF(H4="","",COUNTIFS(AY4,20,$AY$36,1)+COUNTIFS(AY4,10,$AY$36,2))</f>
        <v>0</v>
      </c>
      <c r="P4" s="25">
        <f>IF(H4="","",COUNTIFS(AG4:AX4,8,$AG$36:$AX$36,1)+COUNTIFS(AG4:AX4,4,$AG$36:$AX$36,2))+IF(H4="","",COUNTIFS(AY4,16,$AY$36,1)+COUNTIFS(AY4,8,$AY$36,2))</f>
        <v>0</v>
      </c>
      <c r="Q4" s="25">
        <f>IF(H4="","",COUNTIFS(AG4:AX4,6,$AG$36:$AX$36,1)+COUNTIFS(AG4:AX4,3,$AG$36:$AX$36,2))+IF(H4="","",COUNTIFS(AY4,12,$AY$36,1)+COUNTIFS(AY4,6,$AY$36,2))</f>
        <v>0</v>
      </c>
      <c r="R4" s="25">
        <f>IF(H4="","",COUNTIFS(AG4:AX4,4,$AG$36:$AX$36,1)+COUNTIFS(AG4:AX4,2,$AG$36:$AX$36,2))+IF(H4="","",COUNTIFS(AY4,8,$AY$36,1)+COUNTIFS(AY4,4,$AY$36,2))</f>
        <v>0</v>
      </c>
      <c r="S4" s="25">
        <f>IF(H4="","",COUNTIFS(AG4:AX4,2,$AG$36:$AX$36,1)+COUNTIFS(AG4:AX4,1,$AG$36:$AX$36,2))+IF(H4="","",COUNTIFS(AY4,4,$AY$36,1)+COUNTIFS(AY4,2,$AY$36,2))</f>
        <v>0</v>
      </c>
      <c r="T4" s="25">
        <f>IF(H4="","",COUNTIFS(AG4:AX4,1,$AG$36:$AX$36,1)+COUNTIFS(AG4:AX4,0.5,$AG$36:$AX$36,2))+IF(H4="","",COUNTIFS(AY4,2,$AY$36,1)+COUNTIFS(AY4,1,$AY$36,2))</f>
        <v>0</v>
      </c>
      <c r="U4" s="25">
        <f>IF(H4="","",SUMPRODUCT(($J$4:$J$35=J4)*($K$4:$K$35&gt;K4)))</f>
        <v>0</v>
      </c>
      <c r="V4" s="25">
        <f>IF(H4="","",SUMPRODUCT(($J$4:$J$35=J4)*($K$4:$K$35=K4)*($L$4:$L$35&gt;L4)))</f>
        <v>0</v>
      </c>
      <c r="W4" s="25">
        <f>IF(H4="","",SUMPRODUCT(($J$4:$J$35=J4)*($K$4:$K$35=K4)*($L$4:$L$35=L4)*($M$4:$M$35&gt;M4)))</f>
        <v>0</v>
      </c>
      <c r="X4" s="25">
        <f>IF(H4="","",SUMPRODUCT(($J$4:$J$35=J4)*($K$4:$K$35=K4)*($L$4:$L$35=L4)*($M$4:$M$35=M4)*($N$4:$N$35&gt;N4)))</f>
        <v>0</v>
      </c>
      <c r="Y4" s="25">
        <f>IF(H4="","",SUMPRODUCT(($J$4:$J$35=J4)*($K$4:$K$35=K4)*($L$4:$L$35=L4)*($M$4:$M$35=M4)*($N$4:$N$35=N4)*($O$4:$O$35&gt;O4)))</f>
        <v>0</v>
      </c>
      <c r="Z4" s="25">
        <f>IF(H4="","",SUMPRODUCT(($J$4:$J$35=J4)*($K$4:$K$35=K4)*($L$4:$L$35=L4)*($M$4:$M$35=M4)*($N$4:$N$35=N4)*($O$4:$O$35=O4)*($P$4:$P$35&gt;P4)))</f>
        <v>0</v>
      </c>
      <c r="AA4" s="25">
        <f>IF(H4="","",SUMPRODUCT(($J$4:$J$35=J4)*($K$4:$K$35=K4)*($L$4:$L$35=L4)*($M$4:$M$35=M4)*($N$4:$N$35=N4)*($O$4:$O$35=O4)*($P$4:$P$35=P4)*($Q$4:$Q$35&gt;Q4)))</f>
        <v>0</v>
      </c>
      <c r="AB4" s="25">
        <f>IF(H4="","",SUMPRODUCT(($J$4:$J$35=J4)*($K$4:$K$35=K4)*($L$4:$L$35=L4)*($M$4:$M$35=M4)*($N$4:$N$35=N4)*($O$4:$O$35=O4)*($P$4:$P$35=P4)*($Q$4:$Q$35=Q4)*($R$4:$R$35&gt;R4)))</f>
        <v>0</v>
      </c>
      <c r="AC4" s="25">
        <f>IF(H4="","",SUMPRODUCT(($J$4:$J$35=J4)*($K$4:$K$35=K4)*($L$4:$L$35=L4)*($M$4:$M$35=M4)*($N$4:$N$35=N4)*($O$4:$O$35=O4)*($P$4:$P$35=P4)*($Q$4:$Q$35=Q4)*($R$4:$R$35=R4)*($S$4:$S$35&gt;S4)))</f>
        <v>0</v>
      </c>
      <c r="AD4" s="25">
        <f>IF(H4="","",SUMPRODUCT(($J$4:$J$35=J4)*($K$4:$K$35=K4)*($L$4:$L$35=L4)*($M$4:$M$35=M4)*($N$4:$N$35=N4)*($O$4:$O$35=O4)*($P$4:$P$35=P4)*($Q$4:$Q$35=Q4)*($R$4:$R$35=R4)*($S$4:$S$35=S4)*($T$4:$T$35&gt;T4)))</f>
        <v>0</v>
      </c>
      <c r="AE4" s="25">
        <f>IF(PILOTOS!C13="","",PILOTOS!C13)</f>
        <v>1</v>
      </c>
      <c r="AF4" s="25">
        <f>IF(H4="","",SUMPRODUCT(($J$4:$J$35=J4)*($K$4:$K$35=K4)*($L$4:$L$35=L4)*($M$4:$M$35=M4)*($N$4:$N$35=N4)*($O$4:$O$35=O4)*($P$4:$P$35=P4)*($Q$4:$Q$35=Q4)*($R$4:$R$35=R4)*($S$4:$S$35=S4)*($T$4:$T$35=T4)*($AE$4:$AE$35&lt;AE4)))</f>
        <v>0</v>
      </c>
      <c r="AG4" s="25">
        <f>IF($H4="","",SUMIF('1'!$D$19:$D$28,Conf!$H4,'1'!$F$19:$F$28))</f>
        <v>0</v>
      </c>
      <c r="AH4" s="25">
        <f>IF($H4="","",SUMIF('2'!$D$19:$D$28,Conf!$H4,'2'!$F$19:$F$28))</f>
        <v>0</v>
      </c>
      <c r="AI4" s="25">
        <f>IF($H4="","",SUMIF('3'!$D$19:$D$28,Conf!$H4,'3'!$F$19:$F$28))</f>
        <v>0</v>
      </c>
      <c r="AJ4" s="25">
        <f>IF($H4="","",SUMIF('4'!$D$19:$D$28,Conf!$H4,'4'!$F$19:$F$28))</f>
        <v>0</v>
      </c>
      <c r="AK4" s="25">
        <f>IF($H4="","",SUMIF('5'!$D$19:$D$28,Conf!$H4,'5'!$F$19:$F$28))</f>
        <v>0</v>
      </c>
      <c r="AL4" s="25">
        <f>IF($H4="","",SUMIF('6'!$D$19:$D$28,Conf!$H4,'6'!$F$19:$F$28))</f>
        <v>0</v>
      </c>
      <c r="AM4" s="25">
        <f>IF($H4="","",SUMIF('7'!$D$19:$D$28,Conf!$H4,'7'!$F$19:$F$28))</f>
        <v>0</v>
      </c>
      <c r="AN4" s="25">
        <f>IF($H4="","",SUMIF('8'!$D$19:$D$28,Conf!$H4,'8'!$F$19:$F$28))</f>
        <v>0</v>
      </c>
      <c r="AO4" s="25">
        <f>IF($H4="","",SUMIF('9'!$D$19:$D$28,Conf!$H4,'9'!$F$19:$F$28))</f>
        <v>0</v>
      </c>
      <c r="AP4" s="25">
        <f>IF($H4="","",SUMIF('10'!$D$19:$D$28,Conf!$H4,'10'!$F$19:$F$28))</f>
        <v>0</v>
      </c>
      <c r="AQ4" s="25">
        <f>IF($H4="","",SUMIF('11'!$D$19:$D$28,Conf!$H4,'11'!$F$19:$F$28))</f>
        <v>0</v>
      </c>
      <c r="AR4" s="25">
        <f>IF($H4="","",SUMIF('12'!$D$19:$D$28,Conf!$H4,'12'!$F$19:$F$28))</f>
        <v>0</v>
      </c>
      <c r="AS4" s="25">
        <f>IF($H4="","",SUMIF('13'!$D$19:$D$28,Conf!$H4,'13'!$F$19:$F$28))</f>
        <v>0</v>
      </c>
      <c r="AT4" s="25">
        <f>IF($H4="","",SUMIF('14'!$D$19:$D$28,Conf!$H4,'14'!$F$19:$F$28))</f>
        <v>0</v>
      </c>
      <c r="AU4" s="25">
        <f>IF($H4="","",SUMIF('15'!$D$19:$D$28,Conf!$H4,'15'!$F$19:$F$28))</f>
        <v>0</v>
      </c>
      <c r="AV4" s="25">
        <f>IF($H4="","",SUMIF('16'!$D$19:$D$28,Conf!$H4,'16'!$F$19:$F$28))</f>
        <v>0</v>
      </c>
      <c r="AW4" s="25">
        <f>IF($H4="","",SUMIF('17'!$D$19:$D$28,Conf!$H4,'17'!$F$19:$F$28))</f>
        <v>0</v>
      </c>
      <c r="AX4" s="25">
        <f>IF($H4="","",SUMIF('18'!$D$19:$D$28,Conf!$H4,'18'!$F$19:$F$28))</f>
        <v>0</v>
      </c>
      <c r="AY4" s="25">
        <f>IF($H4="","",SUMIF('19'!$D$19:$D$28,Conf!$H4,'19'!$F$19:$F$28))</f>
        <v>0</v>
      </c>
      <c r="AZ4" s="25">
        <f>IFERROR(AG4,"")</f>
        <v>0</v>
      </c>
      <c r="BA4" s="25">
        <f>IFERROR(AZ4+AH4,"")</f>
        <v>0</v>
      </c>
      <c r="BB4" s="25">
        <f t="shared" ref="BB4:BR4" si="0">IFERROR(BA4+AI4,"")</f>
        <v>0</v>
      </c>
      <c r="BC4" s="25">
        <f t="shared" si="0"/>
        <v>0</v>
      </c>
      <c r="BD4" s="25">
        <f t="shared" si="0"/>
        <v>0</v>
      </c>
      <c r="BE4" s="25">
        <f t="shared" si="0"/>
        <v>0</v>
      </c>
      <c r="BF4" s="25">
        <f t="shared" si="0"/>
        <v>0</v>
      </c>
      <c r="BG4" s="25">
        <f t="shared" si="0"/>
        <v>0</v>
      </c>
      <c r="BH4" s="25">
        <f t="shared" si="0"/>
        <v>0</v>
      </c>
      <c r="BI4" s="25">
        <f t="shared" si="0"/>
        <v>0</v>
      </c>
      <c r="BJ4" s="25">
        <f t="shared" si="0"/>
        <v>0</v>
      </c>
      <c r="BK4" s="25">
        <f t="shared" si="0"/>
        <v>0</v>
      </c>
      <c r="BL4" s="25">
        <f t="shared" si="0"/>
        <v>0</v>
      </c>
      <c r="BM4" s="25">
        <f t="shared" si="0"/>
        <v>0</v>
      </c>
      <c r="BN4" s="25">
        <f t="shared" si="0"/>
        <v>0</v>
      </c>
      <c r="BO4" s="25">
        <f t="shared" si="0"/>
        <v>0</v>
      </c>
      <c r="BP4" s="25">
        <f>IFERROR(BO4+AW4,"")</f>
        <v>0</v>
      </c>
      <c r="BQ4" s="25">
        <f t="shared" si="0"/>
        <v>0</v>
      </c>
      <c r="BR4" s="25">
        <f t="shared" si="0"/>
        <v>0</v>
      </c>
      <c r="BS4" s="25">
        <f>IF($H4="","",RANK(AZ4,AZ$4:AZ$35,0)+COUNTIF($AZ$4:AZ4,AZ4)-1)</f>
        <v>1</v>
      </c>
      <c r="BT4" s="25">
        <f>IF($H4="","",RANK(BA4,BA$4:BA$35,0)+COUNTIF($BA$4:BA4,BA4)-1)</f>
        <v>1</v>
      </c>
      <c r="BU4" s="25">
        <f>IF($H4="","",RANK(BB4,BB$4:BB$35,0)+COUNTIF($BB$4:BB4,BB4)-1)</f>
        <v>1</v>
      </c>
      <c r="BV4" s="25">
        <f>IF($H4="","",RANK(BC4,BC$4:BC$35,0)+COUNTIF($BC$4:BC4,BC4)-1)</f>
        <v>1</v>
      </c>
      <c r="BW4" s="25">
        <f>IF($H4="","",RANK(BD4,BD$4:BD$35,0)+COUNTIF($BD$4:BD4,BD4)-1)</f>
        <v>1</v>
      </c>
      <c r="BX4" s="25">
        <f>IF($H4="","",RANK(BE4,BE$4:BE$35,0)+COUNTIF($BE$4:BE4,BE4)-1)</f>
        <v>1</v>
      </c>
      <c r="BY4" s="25">
        <f>IF($H4="","",RANK(BF4,BF$4:BF$35,0)+COUNTIF($BF$4:BF4,BF4)-1)</f>
        <v>1</v>
      </c>
      <c r="BZ4" s="25">
        <f>IF($H4="","",RANK(BG4,BG$4:BG$35,0)+COUNTIF($BG$4:BG4,BG4)-1)</f>
        <v>1</v>
      </c>
      <c r="CA4" s="25">
        <f>IF($H4="","",RANK(BH4,BH$4:BH$35,0)+COUNTIF($BH$4:BH4,BH4)-1)</f>
        <v>1</v>
      </c>
      <c r="CB4" s="25">
        <f>IF($H4="","",RANK(BI4,BI$4:BI$35,0)+COUNTIF($BI$4:BI4,BI4)-1)</f>
        <v>1</v>
      </c>
      <c r="CC4" s="25">
        <f>IF($H4="","",RANK(BJ4,BJ$4:BJ$35,0)+COUNTIF($BJ$4:BJ4,BJ4)-1)</f>
        <v>1</v>
      </c>
      <c r="CD4" s="25">
        <f>IF($H4="","",RANK(BK4,BK$4:BK$35,0)+COUNTIF($BK$4:BK4,BK4)-1)</f>
        <v>1</v>
      </c>
      <c r="CE4" s="25">
        <f>IF($H4="","",RANK(BL4,BL$4:BL$35,0)+COUNTIF($BL$4:BL4,BL4)-1)</f>
        <v>1</v>
      </c>
      <c r="CF4" s="25">
        <f>IF($H4="","",RANK(BM4,BM$4:BM$35,0)+COUNTIF($BM$4:BM4,BM4)-1)</f>
        <v>1</v>
      </c>
      <c r="CG4" s="25">
        <f>IF($H4="","",RANK(BN4,BN$4:BN$35,0)+COUNTIF($BN$4:BN4,BN4)-1)</f>
        <v>1</v>
      </c>
      <c r="CH4" s="25">
        <f>IF($H4="","",RANK(BO4,BO$4:BO$35,0)+COUNTIF($BO$4:BO4,BO4)-1)</f>
        <v>1</v>
      </c>
      <c r="CI4" s="25">
        <f>IF($H4="","",RANK(BP4,BP$4:BP$35,0)+COUNTIF($BP$4:BP4,BP4)-1)</f>
        <v>1</v>
      </c>
      <c r="CJ4" s="25">
        <f>IF($H4="","",RANK(BQ4,BQ$4:BQ$35,0)+COUNTIF($BQ$4:BQ4,BQ4)-1)</f>
        <v>1</v>
      </c>
      <c r="CK4" s="25">
        <f>IF($H4="","",RANK(BR4,BR$4:BR$35,0)+COUNTIF($BR$4:BR4,BR4)-1)</f>
        <v>1</v>
      </c>
      <c r="CL4" s="25">
        <f>IF(H4="","",SUM(CM4:DE4))</f>
        <v>0</v>
      </c>
      <c r="CM4" s="25">
        <f>IF($H4="","",IF('1'!$D$14=Conf!$H4,1,0))</f>
        <v>0</v>
      </c>
      <c r="CN4" s="25">
        <f>IF($H4="","",IF('2'!$D$14=Conf!$H4,1,0))</f>
        <v>0</v>
      </c>
      <c r="CO4" s="25">
        <f>IF($H4="","",IF('3'!$D$14=Conf!$H4,1,0))</f>
        <v>0</v>
      </c>
      <c r="CP4" s="25">
        <f>IF($H4="","",IF('4'!$D$14=Conf!$H4,1,0))</f>
        <v>0</v>
      </c>
      <c r="CQ4" s="25">
        <f>IF($H4="","",IF('5'!$D$14=Conf!$H4,1,0))</f>
        <v>0</v>
      </c>
      <c r="CR4" s="25">
        <f>IF($H4="","",IF('6'!$D$14=Conf!$H4,1,0))</f>
        <v>0</v>
      </c>
      <c r="CS4" s="25">
        <f>IF($H4="","",IF('7'!$D$14=Conf!$H4,1,0))</f>
        <v>0</v>
      </c>
      <c r="CT4" s="25">
        <f>IF($H4="","",IF('8'!$D$14=Conf!$H4,1,0))</f>
        <v>0</v>
      </c>
      <c r="CU4" s="25">
        <f>IF($H4="","",IF('9'!$D$14=Conf!$H4,1,0))</f>
        <v>0</v>
      </c>
      <c r="CV4" s="25">
        <f>IF($H4="","",IF('10'!$D$14=Conf!$H4,1,0))</f>
        <v>0</v>
      </c>
      <c r="CW4" s="25">
        <f>IF($H4="","",IF('11'!$D$14=Conf!$H4,1,0))</f>
        <v>0</v>
      </c>
      <c r="CX4" s="25">
        <f>IF($H4="","",IF('12'!$D$14=Conf!$H4,1,0))</f>
        <v>0</v>
      </c>
      <c r="CY4" s="25">
        <f>IF($H4="","",IF('13'!$D$14=Conf!$H4,1,0))</f>
        <v>0</v>
      </c>
      <c r="CZ4" s="25">
        <f>IF($H4="","",IF('14'!$D$14=Conf!$H4,1,0))</f>
        <v>0</v>
      </c>
      <c r="DA4" s="25">
        <f>IF($H4="","",IF('15'!$D$14=Conf!$H4,1,0))</f>
        <v>0</v>
      </c>
      <c r="DB4" s="25">
        <f>IF($H4="","",IF('16'!$D$14=Conf!$H4,1,0))</f>
        <v>0</v>
      </c>
      <c r="DC4" s="25">
        <f>IF($H4="","",IF('17'!$D$14=Conf!$H4,1,0))</f>
        <v>0</v>
      </c>
      <c r="DD4" s="25">
        <f>IF($H4="","",IF('18'!$D$14=Conf!$H4,1,0))</f>
        <v>0</v>
      </c>
      <c r="DE4" s="25">
        <f>IF($H4="","",IF('19'!$D$14=Conf!$H4,1,0))</f>
        <v>0</v>
      </c>
      <c r="DG4" s="25">
        <f>IF(DH4="","",DI4+DK4)</f>
        <v>1</v>
      </c>
      <c r="DH4" s="25" t="str">
        <f>H4</f>
        <v>Sebastian VETTEL</v>
      </c>
      <c r="DI4" s="25">
        <f>IF(DH4="","",RANK(DJ4,$DJ$4:$DJ$35,0))</f>
        <v>1</v>
      </c>
      <c r="DJ4" s="25">
        <f>K4</f>
        <v>0</v>
      </c>
      <c r="DK4" s="25">
        <f>IF(DH4="","",COUNTIF($DI$4:DI4,DI4)-1)</f>
        <v>0</v>
      </c>
      <c r="DM4" s="25">
        <f>IF(DN4="","",DO4+DQ4)</f>
        <v>1</v>
      </c>
      <c r="DN4" s="25" t="str">
        <f>H4</f>
        <v>Sebastian VETTEL</v>
      </c>
      <c r="DO4" s="25">
        <f>IF(DN4="","",RANK(DP4,$DP$4:$DP$35,0))</f>
        <v>1</v>
      </c>
      <c r="DP4" s="25">
        <f>CL4</f>
        <v>0</v>
      </c>
      <c r="DQ4" s="25">
        <f>IF(DN4="","",COUNTIF($DO$4:DO4,DO4)-1)</f>
        <v>0</v>
      </c>
      <c r="DS4" s="25">
        <f>IF(DT4="","",DU4+DW4)</f>
        <v>1</v>
      </c>
      <c r="DT4" s="25" t="str">
        <f>H4</f>
        <v>Sebastian VETTEL</v>
      </c>
      <c r="DU4" s="25">
        <f>IF(DT4="","",RANK(DV4,$DV$4:$DV$35,0))</f>
        <v>1</v>
      </c>
      <c r="DV4" s="25">
        <f>IFERROR(K4+L4+M4,"")</f>
        <v>0</v>
      </c>
      <c r="DW4" s="25">
        <f>IF(DT4="","",COUNTIF($DU$4:DU4,DU4)-1)</f>
        <v>0</v>
      </c>
      <c r="DY4" s="25">
        <f>IF(DZ4="","",EA4+EC4)</f>
        <v>1</v>
      </c>
      <c r="DZ4" s="25" t="str">
        <f>H4</f>
        <v>Sebastian VETTEL</v>
      </c>
      <c r="EA4" s="25">
        <f>IF(DZ4="","",RANK(EB4,$EB$4:$EB$35,0))</f>
        <v>1</v>
      </c>
      <c r="EB4" s="25">
        <f>IFERROR(SUM(K4:T4),"")</f>
        <v>0</v>
      </c>
      <c r="EC4" s="25">
        <f>IF(DZ4="","",COUNTIF($EA$4:EA4,EA4)-1)</f>
        <v>0</v>
      </c>
    </row>
    <row r="5" spans="1:133" x14ac:dyDescent="0.25">
      <c r="A5" s="25">
        <v>4</v>
      </c>
      <c r="B5" s="25" t="s">
        <v>165</v>
      </c>
      <c r="C5" s="25" t="s">
        <v>16</v>
      </c>
      <c r="E5" s="24" t="str">
        <f>IF('1'!$D$22="","",'1'!$D$22)</f>
        <v/>
      </c>
      <c r="G5" s="25">
        <f t="shared" ref="G5:G35" si="1">IF(H5="","",RANK(J5,$J$4:$J$35,0)+SUM(U5:AD5)+AF5)</f>
        <v>2</v>
      </c>
      <c r="H5" s="25" t="str">
        <f>IF(PILOTOS!D14="","",PILOTOS!D14)</f>
        <v>Daniel RICCIARDO</v>
      </c>
      <c r="I5" s="25" t="str">
        <f>IF(PILOTOS!E14="","",PILOTOS!E14)</f>
        <v>Red Bull</v>
      </c>
      <c r="J5" s="25">
        <f t="shared" ref="J5:J35" si="2">IF(H5="","",SUM(AG5:AY5))</f>
        <v>0</v>
      </c>
      <c r="K5" s="25">
        <f t="shared" ref="K5:K25" si="3">IF(H5="","",COUNTIFS(AG5:AX5,25,$AG$36:$AX$36,1)+COUNTIFS(AG5:AX5,12.5,$AG$36:$AX$36,2))+IF(H5="","",COUNTIFS(AY5,50,$AY$36,1)+COUNTIFS(AY5,25,$AY$36,2))</f>
        <v>0</v>
      </c>
      <c r="L5" s="25">
        <f t="shared" ref="L5:L25" si="4">IF(H5="","",COUNTIFS(AG5:AX5,18,$AG$36:$AX$36,1)+COUNTIFS(AG5:AX5,9,$AG$36:$AX$36,2))++IF(H5="","",COUNTIFS(AY5,36,$AY$36,1)+COUNTIFS(AY5,18,$AY$36,2))</f>
        <v>0</v>
      </c>
      <c r="M5" s="25">
        <f t="shared" ref="M5:M25" si="5">IF(H5="","",COUNTIFS(AG5:AX5,15,$AG$36:$AX$36,1)+COUNTIFS(AG5:AX5,7.5,$AG$36:$AX$36,2))+IF(H5="","",COUNTIFS(AY5,30,$AY$36,1)+COUNTIFS(AY5,15,$AY$36,2))</f>
        <v>0</v>
      </c>
      <c r="N5" s="25">
        <f t="shared" ref="N5:N25" si="6">IF(H5="","",COUNTIFS(AG5:AX5,12,$AG$36:$AX$36,1)+COUNTIFS(AG5:AX5,6,$AG$36:$AX$36,2))+IF(H5="","",COUNTIFS(AY5,24,$AY$36,1)+COUNTIFS(AY5,12,$AY$36,2))</f>
        <v>0</v>
      </c>
      <c r="O5" s="25">
        <f t="shared" ref="O5:O25" si="7">IF(H5="","",COUNTIFS(AG5:AX5,10,$AG$36:$AX$36,1)+COUNTIFS(AG5:AX5,5,$AG$36:$AX$36,2))+IF(H5="","",COUNTIFS(AY5,20,$AY$36,1)+COUNTIFS(AY5,10,$AY$36,2))</f>
        <v>0</v>
      </c>
      <c r="P5" s="25">
        <f t="shared" ref="P5:P25" si="8">IF(H5="","",COUNTIFS(AG5:AX5,8,$AG$36:$AX$36,1)+COUNTIFS(AG5:AX5,4,$AG$36:$AX$36,2))+IF(H5="","",COUNTIFS(AY5,16,$AY$36,1)+COUNTIFS(AY5,8,$AY$36,2))</f>
        <v>0</v>
      </c>
      <c r="Q5" s="25">
        <f t="shared" ref="Q5:Q25" si="9">IF(H5="","",COUNTIFS(AG5:AX5,6,$AG$36:$AX$36,1)+COUNTIFS(AG5:AX5,3,$AG$36:$AX$36,2))+IF(H5="","",COUNTIFS(AY5,12,$AY$36,1)+COUNTIFS(AY5,6,$AY$36,2))</f>
        <v>0</v>
      </c>
      <c r="R5" s="25">
        <f t="shared" ref="R5:R25" si="10">IF(H5="","",COUNTIFS(AG5:AX5,4,$AG$36:$AX$36,1)+COUNTIFS(AG5:AX5,2,$AG$36:$AX$36,2))+IF(H5="","",COUNTIFS(AY5,8,$AY$36,1)+COUNTIFS(AY5,4,$AY$36,2))</f>
        <v>0</v>
      </c>
      <c r="S5" s="25">
        <f t="shared" ref="S5:S25" si="11">IF(H5="","",COUNTIFS(AG5:AX5,2,$AG$36:$AX$36,1)+COUNTIFS(AG5:AX5,1,$AG$36:$AX$36,2))+IF(H5="","",COUNTIFS(AY5,4,$AY$36,1)+COUNTIFS(AY5,2,$AY$36,2))</f>
        <v>0</v>
      </c>
      <c r="T5" s="25">
        <f t="shared" ref="T5:T25" si="12">IF(H5="","",COUNTIFS(AG5:AX5,1,$AG$36:$AX$36,1)+COUNTIFS(AG5:AX5,0.5,$AG$36:$AX$36,2))+IF(H5="","",COUNTIFS(AY5,2,$AY$36,1)+COUNTIFS(AY5,1,$AY$36,2))</f>
        <v>0</v>
      </c>
      <c r="U5" s="25">
        <f t="shared" ref="U5:U35" si="13">IF(H5="","",SUMPRODUCT(($J$4:$J$35=J5)*($K$4:$K$35&gt;K5)))</f>
        <v>0</v>
      </c>
      <c r="V5" s="25">
        <f t="shared" ref="V5:V35" si="14">IF(H5="","",SUMPRODUCT(($J$4:$J$35=J5)*($K$4:$K$35=K5)*($L$4:$L$35&gt;L5)))</f>
        <v>0</v>
      </c>
      <c r="W5" s="25">
        <f t="shared" ref="W5:W35" si="15">IF(H5="","",SUMPRODUCT(($J$4:$J$35=J5)*($K$4:$K$35=K5)*($L$4:$L$35=L5)*($M$4:$M$35&gt;M5)))</f>
        <v>0</v>
      </c>
      <c r="X5" s="25">
        <f t="shared" ref="X5:X35" si="16">IF(H5="","",SUMPRODUCT(($J$4:$J$35=J5)*($K$4:$K$35=K5)*($L$4:$L$35=L5)*($M$4:$M$35=M5)*($N$4:$N$35&gt;N5)))</f>
        <v>0</v>
      </c>
      <c r="Y5" s="25">
        <f t="shared" ref="Y5:Y35" si="17">IF(H5="","",SUMPRODUCT(($J$4:$J$35=J5)*($K$4:$K$35=K5)*($L$4:$L$35=L5)*($M$4:$M$35=M5)*($N$4:$N$35=N5)*($O$4:$O$35&gt;O5)))</f>
        <v>0</v>
      </c>
      <c r="Z5" s="25">
        <f t="shared" ref="Z5:Z35" si="18">IF(H5="","",SUMPRODUCT(($J$4:$J$35=J5)*($K$4:$K$35=K5)*($L$4:$L$35=L5)*($M$4:$M$35=M5)*($N$4:$N$35=N5)*($O$4:$O$35=O5)*($P$4:$P$35&gt;P5)))</f>
        <v>0</v>
      </c>
      <c r="AA5" s="25">
        <f t="shared" ref="AA5:AA35" si="19">IF(H5="","",SUMPRODUCT(($J$4:$J$35=J5)*($K$4:$K$35=K5)*($L$4:$L$35=L5)*($M$4:$M$35=M5)*($N$4:$N$35=N5)*($O$4:$O$35=O5)*($P$4:$P$35=P5)*($Q$4:$Q$35&gt;Q5)))</f>
        <v>0</v>
      </c>
      <c r="AB5" s="25">
        <f t="shared" ref="AB5:AB35" si="20">IF(H5="","",SUMPRODUCT(($J$4:$J$35=J5)*($K$4:$K$35=K5)*($L$4:$L$35=L5)*($M$4:$M$35=M5)*($N$4:$N$35=N5)*($O$4:$O$35=O5)*($P$4:$P$35=P5)*($Q$4:$Q$35=Q5)*($R$4:$R$35&gt;R5)))</f>
        <v>0</v>
      </c>
      <c r="AC5" s="25">
        <f t="shared" ref="AC5:AC35" si="21">IF(H5="","",SUMPRODUCT(($J$4:$J$35=J5)*($K$4:$K$35=K5)*($L$4:$L$35=L5)*($M$4:$M$35=M5)*($N$4:$N$35=N5)*($O$4:$O$35=O5)*($P$4:$P$35=P5)*($Q$4:$Q$35=Q5)*($R$4:$R$35=R5)*($S$4:$S$35&gt;S5)))</f>
        <v>0</v>
      </c>
      <c r="AD5" s="25">
        <f t="shared" ref="AD5:AD35" si="22">IF(H5="","",SUMPRODUCT(($J$4:$J$35=J5)*($K$4:$K$35=K5)*($L$4:$L$35=L5)*($M$4:$M$35=M5)*($N$4:$N$35=N5)*($O$4:$O$35=O5)*($P$4:$P$35=P5)*($Q$4:$Q$35=Q5)*($R$4:$R$35=R5)*($S$4:$S$35=S5)*($T$4:$T$35&gt;T5)))</f>
        <v>0</v>
      </c>
      <c r="AE5" s="25">
        <f>IF(PILOTOS!C14="","",PILOTOS!C14)</f>
        <v>3</v>
      </c>
      <c r="AF5" s="25">
        <f t="shared" ref="AF5:AF35" si="23">IF(H5="","",SUMPRODUCT(($J$4:$J$35=J5)*($K$4:$K$35=K5)*($L$4:$L$35=L5)*($M$4:$M$35=M5)*($N$4:$N$35=N5)*($O$4:$O$35=O5)*($P$4:$P$35=P5)*($Q$4:$Q$35=Q5)*($R$4:$R$35=R5)*($S$4:$S$35=S5)*($T$4:$T$35=T5)*($AE$4:$AE$35&lt;AE5)))</f>
        <v>1</v>
      </c>
      <c r="AG5" s="25">
        <f>IF($H5="","",SUMIF('1'!$D$19:$D$28,Conf!$H5,'1'!$F$19:$F$28))</f>
        <v>0</v>
      </c>
      <c r="AH5" s="25">
        <f>IF($H5="","",SUMIF('2'!$D$19:$D$28,Conf!$H5,'2'!$F$19:$F$28))</f>
        <v>0</v>
      </c>
      <c r="AI5" s="25">
        <f>IF($H5="","",SUMIF('3'!$D$19:$D$28,Conf!$H5,'3'!$F$19:$F$28))</f>
        <v>0</v>
      </c>
      <c r="AJ5" s="25">
        <f>IF($H5="","",SUMIF('4'!$D$19:$D$28,Conf!$H5,'4'!$F$19:$F$28))</f>
        <v>0</v>
      </c>
      <c r="AK5" s="25">
        <f>IF($H5="","",SUMIF('5'!$D$19:$D$28,Conf!$H5,'5'!$F$19:$F$28))</f>
        <v>0</v>
      </c>
      <c r="AL5" s="25">
        <f>IF($H5="","",SUMIF('6'!$D$19:$D$28,Conf!$H5,'6'!$F$19:$F$28))</f>
        <v>0</v>
      </c>
      <c r="AM5" s="25">
        <f>IF($H5="","",SUMIF('7'!$D$19:$D$28,Conf!$H5,'7'!$F$19:$F$28))</f>
        <v>0</v>
      </c>
      <c r="AN5" s="25">
        <f>IF($H5="","",SUMIF('8'!$D$19:$D$28,Conf!$H5,'8'!$F$19:$F$28))</f>
        <v>0</v>
      </c>
      <c r="AO5" s="25">
        <f>IF($H5="","",SUMIF('9'!$D$19:$D$28,Conf!$H5,'9'!$F$19:$F$28))</f>
        <v>0</v>
      </c>
      <c r="AP5" s="25">
        <f>IF($H5="","",SUMIF('10'!$D$19:$D$28,Conf!$H5,'10'!$F$19:$F$28))</f>
        <v>0</v>
      </c>
      <c r="AQ5" s="25">
        <f>IF($H5="","",SUMIF('11'!$D$19:$D$28,Conf!$H5,'11'!$F$19:$F$28))</f>
        <v>0</v>
      </c>
      <c r="AR5" s="25">
        <f>IF($H5="","",SUMIF('12'!$D$19:$D$28,Conf!$H5,'12'!$F$19:$F$28))</f>
        <v>0</v>
      </c>
      <c r="AS5" s="25">
        <f>IF($H5="","",SUMIF('13'!$D$19:$D$28,Conf!$H5,'13'!$F$19:$F$28))</f>
        <v>0</v>
      </c>
      <c r="AT5" s="25">
        <f>IF($H5="","",SUMIF('14'!$D$19:$D$28,Conf!$H5,'14'!$F$19:$F$28))</f>
        <v>0</v>
      </c>
      <c r="AU5" s="25">
        <f>IF($H5="","",SUMIF('15'!$D$19:$D$28,Conf!$H5,'15'!$F$19:$F$28))</f>
        <v>0</v>
      </c>
      <c r="AV5" s="25">
        <f>IF($H5="","",SUMIF('16'!$D$19:$D$28,Conf!$H5,'16'!$F$19:$F$28))</f>
        <v>0</v>
      </c>
      <c r="AW5" s="25">
        <f>IF($H5="","",SUMIF('17'!$D$19:$D$28,Conf!$H5,'17'!$F$19:$F$28))</f>
        <v>0</v>
      </c>
      <c r="AX5" s="25">
        <f>IF($H5="","",SUMIF('18'!$D$19:$D$28,Conf!$H5,'18'!$F$19:$F$28))</f>
        <v>0</v>
      </c>
      <c r="AY5" s="25">
        <f>IF($H5="","",SUMIF('19'!$D$19:$D$28,Conf!$H5,'19'!$F$19:$F$28))</f>
        <v>0</v>
      </c>
      <c r="AZ5" s="25">
        <f t="shared" ref="AZ5:AZ35" si="24">IFERROR(AG5,"")</f>
        <v>0</v>
      </c>
      <c r="BA5" s="25">
        <f t="shared" ref="BA5:BA35" si="25">IFERROR(AZ5+AH5,"")</f>
        <v>0</v>
      </c>
      <c r="BB5" s="25">
        <f t="shared" ref="BB5:BB35" si="26">IFERROR(BA5+AI5,"")</f>
        <v>0</v>
      </c>
      <c r="BC5" s="25">
        <f t="shared" ref="BC5:BC35" si="27">IFERROR(BB5+AJ5,"")</f>
        <v>0</v>
      </c>
      <c r="BD5" s="25">
        <f t="shared" ref="BD5:BD35" si="28">IFERROR(BC5+AK5,"")</f>
        <v>0</v>
      </c>
      <c r="BE5" s="25">
        <f t="shared" ref="BE5:BE35" si="29">IFERROR(BD5+AL5,"")</f>
        <v>0</v>
      </c>
      <c r="BF5" s="25">
        <f t="shared" ref="BF5:BF35" si="30">IFERROR(BE5+AM5,"")</f>
        <v>0</v>
      </c>
      <c r="BG5" s="25">
        <f t="shared" ref="BG5:BG35" si="31">IFERROR(BF5+AN5,"")</f>
        <v>0</v>
      </c>
      <c r="BH5" s="25">
        <f t="shared" ref="BH5:BH35" si="32">IFERROR(BG5+AO5,"")</f>
        <v>0</v>
      </c>
      <c r="BI5" s="25">
        <f t="shared" ref="BI5:BI35" si="33">IFERROR(BH5+AP5,"")</f>
        <v>0</v>
      </c>
      <c r="BJ5" s="25">
        <f t="shared" ref="BJ5:BJ35" si="34">IFERROR(BI5+AQ5,"")</f>
        <v>0</v>
      </c>
      <c r="BK5" s="25">
        <f t="shared" ref="BK5:BK35" si="35">IFERROR(BJ5+AR5,"")</f>
        <v>0</v>
      </c>
      <c r="BL5" s="25">
        <f t="shared" ref="BL5:BL35" si="36">IFERROR(BK5+AS5,"")</f>
        <v>0</v>
      </c>
      <c r="BM5" s="25">
        <f t="shared" ref="BM5:BM35" si="37">IFERROR(BL5+AT5,"")</f>
        <v>0</v>
      </c>
      <c r="BN5" s="25">
        <f t="shared" ref="BN5:BN35" si="38">IFERROR(BM5+AU5,"")</f>
        <v>0</v>
      </c>
      <c r="BO5" s="25">
        <f t="shared" ref="BO5:BP20" si="39">IFERROR(BN5+AV5,"")</f>
        <v>0</v>
      </c>
      <c r="BP5" s="25">
        <f t="shared" si="39"/>
        <v>0</v>
      </c>
      <c r="BQ5" s="25">
        <f t="shared" ref="BQ5:BQ35" si="40">IFERROR(BP5+AX5,"")</f>
        <v>0</v>
      </c>
      <c r="BR5" s="25">
        <f t="shared" ref="BR5:BR35" si="41">IFERROR(BQ5+AY5,"")</f>
        <v>0</v>
      </c>
      <c r="BS5" s="25">
        <f>IF($H5="","",RANK(AZ5,AZ$4:AZ$35,0)+COUNTIF($AZ$4:AZ5,AZ5)-1)</f>
        <v>2</v>
      </c>
      <c r="BT5" s="25">
        <f>IF($H5="","",RANK(BA5,BA$4:BA$35,0)+COUNTIF($BA$4:BA5,BA5)-1)</f>
        <v>2</v>
      </c>
      <c r="BU5" s="25">
        <f>IF($H5="","",RANK(BB5,BB$4:BB$35,0)+COUNTIF($BB$4:BB5,BB5)-1)</f>
        <v>2</v>
      </c>
      <c r="BV5" s="25">
        <f>IF($H5="","",RANK(BC5,BC$4:BC$35,0)+COUNTIF($BC$4:BC5,BC5)-1)</f>
        <v>2</v>
      </c>
      <c r="BW5" s="25">
        <f>IF($H5="","",RANK(BD5,BD$4:BD$35,0)+COUNTIF($BD$4:BD5,BD5)-1)</f>
        <v>2</v>
      </c>
      <c r="BX5" s="25">
        <f>IF($H5="","",RANK(BE5,BE$4:BE$35,0)+COUNTIF($BE$4:BE5,BE5)-1)</f>
        <v>2</v>
      </c>
      <c r="BY5" s="25">
        <f>IF($H5="","",RANK(BF5,BF$4:BF$35,0)+COUNTIF($BF$4:BF5,BF5)-1)</f>
        <v>2</v>
      </c>
      <c r="BZ5" s="25">
        <f>IF($H5="","",RANK(BG5,BG$4:BG$35,0)+COUNTIF($BG$4:BG5,BG5)-1)</f>
        <v>2</v>
      </c>
      <c r="CA5" s="25">
        <f>IF($H5="","",RANK(BH5,BH$4:BH$35,0)+COUNTIF($BH$4:BH5,BH5)-1)</f>
        <v>2</v>
      </c>
      <c r="CB5" s="25">
        <f>IF($H5="","",RANK(BI5,BI$4:BI$35,0)+COUNTIF($BI$4:BI5,BI5)-1)</f>
        <v>2</v>
      </c>
      <c r="CC5" s="25">
        <f>IF($H5="","",RANK(BJ5,BJ$4:BJ$35,0)+COUNTIF($BJ$4:BJ5,BJ5)-1)</f>
        <v>2</v>
      </c>
      <c r="CD5" s="25">
        <f>IF($H5="","",RANK(BK5,BK$4:BK$35,0)+COUNTIF($BK$4:BK5,BK5)-1)</f>
        <v>2</v>
      </c>
      <c r="CE5" s="25">
        <f>IF($H5="","",RANK(BL5,BL$4:BL$35,0)+COUNTIF($BL$4:BL5,BL5)-1)</f>
        <v>2</v>
      </c>
      <c r="CF5" s="25">
        <f>IF($H5="","",RANK(BM5,BM$4:BM$35,0)+COUNTIF($BM$4:BM5,BM5)-1)</f>
        <v>2</v>
      </c>
      <c r="CG5" s="25">
        <f>IF($H5="","",RANK(BN5,BN$4:BN$35,0)+COUNTIF($BN$4:BN5,BN5)-1)</f>
        <v>2</v>
      </c>
      <c r="CH5" s="25">
        <f>IF($H5="","",RANK(BO5,BO$4:BO$35,0)+COUNTIF($BO$4:BO5,BO5)-1)</f>
        <v>2</v>
      </c>
      <c r="CI5" s="25">
        <f>IF($H5="","",RANK(BP5,BP$4:BP$35,0)+COUNTIF($BP$4:BP5,BP5)-1)</f>
        <v>2</v>
      </c>
      <c r="CJ5" s="25">
        <f>IF($H5="","",RANK(BQ5,BQ$4:BQ$35,0)+COUNTIF($BQ$4:BQ5,BQ5)-1)</f>
        <v>2</v>
      </c>
      <c r="CK5" s="25">
        <f>IF($H5="","",RANK(BR5,BR$4:BR$35,0)+COUNTIF($BR$4:BR5,BR5)-1)</f>
        <v>2</v>
      </c>
      <c r="CL5" s="25">
        <f t="shared" ref="CL5:CL35" si="42">IF(H5="","",SUM(CM5:DE5))</f>
        <v>0</v>
      </c>
      <c r="CM5" s="25">
        <f>IF($H5="","",IF('1'!$D$14=Conf!$H5,1,0))</f>
        <v>0</v>
      </c>
      <c r="CN5" s="25">
        <f>IF($H5="","",IF('2'!$D$14=Conf!$H5,1,0))</f>
        <v>0</v>
      </c>
      <c r="CO5" s="25">
        <f>IF($H5="","",IF('3'!$D$14=Conf!$H5,1,0))</f>
        <v>0</v>
      </c>
      <c r="CP5" s="25">
        <f>IF($H5="","",IF('4'!$D$14=Conf!$H5,1,0))</f>
        <v>0</v>
      </c>
      <c r="CQ5" s="25">
        <f>IF($H5="","",IF('5'!$D$14=Conf!$H5,1,0))</f>
        <v>0</v>
      </c>
      <c r="CR5" s="25">
        <f>IF($H5="","",IF('6'!$D$14=Conf!$H5,1,0))</f>
        <v>0</v>
      </c>
      <c r="CS5" s="25">
        <f>IF($H5="","",IF('7'!$D$14=Conf!$H5,1,0))</f>
        <v>0</v>
      </c>
      <c r="CT5" s="25">
        <f>IF($H5="","",IF('8'!$D$14=Conf!$H5,1,0))</f>
        <v>0</v>
      </c>
      <c r="CU5" s="25">
        <f>IF($H5="","",IF('9'!$D$14=Conf!$H5,1,0))</f>
        <v>0</v>
      </c>
      <c r="CV5" s="25">
        <f>IF($H5="","",IF('10'!$D$14=Conf!$H5,1,0))</f>
        <v>0</v>
      </c>
      <c r="CW5" s="25">
        <f>IF($H5="","",IF('11'!$D$14=Conf!$H5,1,0))</f>
        <v>0</v>
      </c>
      <c r="CX5" s="25">
        <f>IF($H5="","",IF('12'!$D$14=Conf!$H5,1,0))</f>
        <v>0</v>
      </c>
      <c r="CY5" s="25">
        <f>IF($H5="","",IF('13'!$D$14=Conf!$H5,1,0))</f>
        <v>0</v>
      </c>
      <c r="CZ5" s="25">
        <f>IF($H5="","",IF('14'!$D$14=Conf!$H5,1,0))</f>
        <v>0</v>
      </c>
      <c r="DA5" s="25">
        <f>IF($H5="","",IF('15'!$D$14=Conf!$H5,1,0))</f>
        <v>0</v>
      </c>
      <c r="DB5" s="25">
        <f>IF($H5="","",IF('16'!$D$14=Conf!$H5,1,0))</f>
        <v>0</v>
      </c>
      <c r="DC5" s="25">
        <f>IF($H5="","",IF('17'!$D$14=Conf!$H5,1,0))</f>
        <v>0</v>
      </c>
      <c r="DD5" s="25">
        <f>IF($H5="","",IF('18'!$D$14=Conf!$H5,1,0))</f>
        <v>0</v>
      </c>
      <c r="DE5" s="25">
        <f>IF($H5="","",IF('19'!$D$14=Conf!$H5,1,0))</f>
        <v>0</v>
      </c>
      <c r="DG5" s="25">
        <f t="shared" ref="DG5:DG35" si="43">IF(DH5="","",DI5+DK5)</f>
        <v>2</v>
      </c>
      <c r="DH5" s="25" t="str">
        <f t="shared" ref="DH5:DH35" si="44">H5</f>
        <v>Daniel RICCIARDO</v>
      </c>
      <c r="DI5" s="25">
        <f t="shared" ref="DI5:DI35" si="45">IF(DH5="","",RANK(DJ5,$DJ$4:$DJ$35,0))</f>
        <v>1</v>
      </c>
      <c r="DJ5" s="25">
        <f t="shared" ref="DJ5:DJ35" si="46">K5</f>
        <v>0</v>
      </c>
      <c r="DK5" s="25">
        <f>IF(DH5="","",COUNTIF($DI$4:DI5,DI5)-1)</f>
        <v>1</v>
      </c>
      <c r="DM5" s="25">
        <f t="shared" ref="DM5:DM35" si="47">IF(DN5="","",DO5+DQ5)</f>
        <v>2</v>
      </c>
      <c r="DN5" s="25" t="str">
        <f t="shared" ref="DN5:DN35" si="48">H5</f>
        <v>Daniel RICCIARDO</v>
      </c>
      <c r="DO5" s="25">
        <f t="shared" ref="DO5:DO35" si="49">IF(DN5="","",RANK(DP5,$DP$4:$DP$35,0))</f>
        <v>1</v>
      </c>
      <c r="DP5" s="25">
        <f t="shared" ref="DP5:DP35" si="50">CL5</f>
        <v>0</v>
      </c>
      <c r="DQ5" s="25">
        <f>IF(DN5="","",COUNTIF($DO$4:DO5,DO5)-1)</f>
        <v>1</v>
      </c>
      <c r="DS5" s="25">
        <f t="shared" ref="DS5:DS35" si="51">IF(DT5="","",DU5+DW5)</f>
        <v>2</v>
      </c>
      <c r="DT5" s="25" t="str">
        <f t="shared" ref="DT5:DT35" si="52">H5</f>
        <v>Daniel RICCIARDO</v>
      </c>
      <c r="DU5" s="25">
        <f t="shared" ref="DU5:DU35" si="53">IF(DT5="","",RANK(DV5,$DV$4:$DV$35,0))</f>
        <v>1</v>
      </c>
      <c r="DV5" s="25">
        <f t="shared" ref="DV5:DV35" si="54">IFERROR(K5+L5+M5,"")</f>
        <v>0</v>
      </c>
      <c r="DW5" s="25">
        <f>IF(DT5="","",COUNTIF($DU$4:DU5,DU5)-1)</f>
        <v>1</v>
      </c>
      <c r="DY5" s="25">
        <f t="shared" ref="DY5:DY35" si="55">IF(DZ5="","",EA5+EC5)</f>
        <v>2</v>
      </c>
      <c r="DZ5" s="25" t="str">
        <f t="shared" ref="DZ5:DZ35" si="56">H5</f>
        <v>Daniel RICCIARDO</v>
      </c>
      <c r="EA5" s="25">
        <f t="shared" ref="EA5:EA35" si="57">IF(DZ5="","",RANK(EB5,$EB$4:$EB$35,0))</f>
        <v>1</v>
      </c>
      <c r="EB5" s="25">
        <f t="shared" ref="EB5:EB35" si="58">IFERROR(SUM(K5:T5),"")</f>
        <v>0</v>
      </c>
      <c r="EC5" s="25">
        <f>IF(DZ5="","",COUNTIF($EA$4:EA5,EA5)-1)</f>
        <v>1</v>
      </c>
    </row>
    <row r="6" spans="1:133" x14ac:dyDescent="0.25">
      <c r="A6" s="25">
        <v>5</v>
      </c>
      <c r="B6" s="25" t="s">
        <v>166</v>
      </c>
      <c r="C6" s="25" t="s">
        <v>18</v>
      </c>
      <c r="E6" s="24" t="str">
        <f>IF('1'!$D$23="","",'1'!$D$23)</f>
        <v/>
      </c>
      <c r="G6" s="25">
        <f t="shared" si="1"/>
        <v>3</v>
      </c>
      <c r="H6" s="25" t="str">
        <f>IF(PILOTOS!D15="","",PILOTOS!D15)</f>
        <v>Max CHILTON</v>
      </c>
      <c r="I6" s="25" t="str">
        <f>IF(PILOTOS!E15="","",PILOTOS!E15)</f>
        <v>Marussia</v>
      </c>
      <c r="J6" s="25">
        <f t="shared" si="2"/>
        <v>0</v>
      </c>
      <c r="K6" s="25">
        <f t="shared" si="3"/>
        <v>0</v>
      </c>
      <c r="L6" s="25">
        <f t="shared" si="4"/>
        <v>0</v>
      </c>
      <c r="M6" s="25">
        <f t="shared" si="5"/>
        <v>0</v>
      </c>
      <c r="N6" s="25">
        <f t="shared" si="6"/>
        <v>0</v>
      </c>
      <c r="O6" s="25">
        <f t="shared" si="7"/>
        <v>0</v>
      </c>
      <c r="P6" s="25">
        <f t="shared" si="8"/>
        <v>0</v>
      </c>
      <c r="Q6" s="25">
        <f t="shared" si="9"/>
        <v>0</v>
      </c>
      <c r="R6" s="25">
        <f t="shared" si="10"/>
        <v>0</v>
      </c>
      <c r="S6" s="25">
        <f t="shared" si="11"/>
        <v>0</v>
      </c>
      <c r="T6" s="25">
        <f t="shared" si="12"/>
        <v>0</v>
      </c>
      <c r="U6" s="25">
        <f t="shared" si="13"/>
        <v>0</v>
      </c>
      <c r="V6" s="25">
        <f t="shared" si="14"/>
        <v>0</v>
      </c>
      <c r="W6" s="25">
        <f t="shared" si="15"/>
        <v>0</v>
      </c>
      <c r="X6" s="25">
        <f t="shared" si="16"/>
        <v>0</v>
      </c>
      <c r="Y6" s="25">
        <f t="shared" si="17"/>
        <v>0</v>
      </c>
      <c r="Z6" s="25">
        <f t="shared" si="18"/>
        <v>0</v>
      </c>
      <c r="AA6" s="25">
        <f t="shared" si="19"/>
        <v>0</v>
      </c>
      <c r="AB6" s="25">
        <f t="shared" si="20"/>
        <v>0</v>
      </c>
      <c r="AC6" s="25">
        <f t="shared" si="21"/>
        <v>0</v>
      </c>
      <c r="AD6" s="25">
        <f t="shared" si="22"/>
        <v>0</v>
      </c>
      <c r="AE6" s="25">
        <f>IF(PILOTOS!C15="","",PILOTOS!C15)</f>
        <v>4</v>
      </c>
      <c r="AF6" s="25">
        <f t="shared" si="23"/>
        <v>2</v>
      </c>
      <c r="AG6" s="25">
        <f>IF($H6="","",SUMIF('1'!$D$19:$D$28,Conf!$H6,'1'!$F$19:$F$28))</f>
        <v>0</v>
      </c>
      <c r="AH6" s="25">
        <f>IF($H6="","",SUMIF('2'!$D$19:$D$28,Conf!$H6,'2'!$F$19:$F$28))</f>
        <v>0</v>
      </c>
      <c r="AI6" s="25">
        <f>IF($H6="","",SUMIF('3'!$D$19:$D$28,Conf!$H6,'3'!$F$19:$F$28))</f>
        <v>0</v>
      </c>
      <c r="AJ6" s="25">
        <f>IF($H6="","",SUMIF('4'!$D$19:$D$28,Conf!$H6,'4'!$F$19:$F$28))</f>
        <v>0</v>
      </c>
      <c r="AK6" s="25">
        <f>IF($H6="","",SUMIF('5'!$D$19:$D$28,Conf!$H6,'5'!$F$19:$F$28))</f>
        <v>0</v>
      </c>
      <c r="AL6" s="25">
        <f>IF($H6="","",SUMIF('6'!$D$19:$D$28,Conf!$H6,'6'!$F$19:$F$28))</f>
        <v>0</v>
      </c>
      <c r="AM6" s="25">
        <f>IF($H6="","",SUMIF('7'!$D$19:$D$28,Conf!$H6,'7'!$F$19:$F$28))</f>
        <v>0</v>
      </c>
      <c r="AN6" s="25">
        <f>IF($H6="","",SUMIF('8'!$D$19:$D$28,Conf!$H6,'8'!$F$19:$F$28))</f>
        <v>0</v>
      </c>
      <c r="AO6" s="25">
        <f>IF($H6="","",SUMIF('9'!$D$19:$D$28,Conf!$H6,'9'!$F$19:$F$28))</f>
        <v>0</v>
      </c>
      <c r="AP6" s="25">
        <f>IF($H6="","",SUMIF('10'!$D$19:$D$28,Conf!$H6,'10'!$F$19:$F$28))</f>
        <v>0</v>
      </c>
      <c r="AQ6" s="25">
        <f>IF($H6="","",SUMIF('11'!$D$19:$D$28,Conf!$H6,'11'!$F$19:$F$28))</f>
        <v>0</v>
      </c>
      <c r="AR6" s="25">
        <f>IF($H6="","",SUMIF('12'!$D$19:$D$28,Conf!$H6,'12'!$F$19:$F$28))</f>
        <v>0</v>
      </c>
      <c r="AS6" s="25">
        <f>IF($H6="","",SUMIF('13'!$D$19:$D$28,Conf!$H6,'13'!$F$19:$F$28))</f>
        <v>0</v>
      </c>
      <c r="AT6" s="25">
        <f>IF($H6="","",SUMIF('14'!$D$19:$D$28,Conf!$H6,'14'!$F$19:$F$28))</f>
        <v>0</v>
      </c>
      <c r="AU6" s="25">
        <f>IF($H6="","",SUMIF('15'!$D$19:$D$28,Conf!$H6,'15'!$F$19:$F$28))</f>
        <v>0</v>
      </c>
      <c r="AV6" s="25">
        <f>IF($H6="","",SUMIF('16'!$D$19:$D$28,Conf!$H6,'16'!$F$19:$F$28))</f>
        <v>0</v>
      </c>
      <c r="AW6" s="25">
        <f>IF($H6="","",SUMIF('17'!$D$19:$D$28,Conf!$H6,'17'!$F$19:$F$28))</f>
        <v>0</v>
      </c>
      <c r="AX6" s="25">
        <f>IF($H6="","",SUMIF('18'!$D$19:$D$28,Conf!$H6,'18'!$F$19:$F$28))</f>
        <v>0</v>
      </c>
      <c r="AY6" s="25">
        <f>IF($H6="","",SUMIF('19'!$D$19:$D$28,Conf!$H6,'19'!$F$19:$F$28))</f>
        <v>0</v>
      </c>
      <c r="AZ6" s="25">
        <f t="shared" si="24"/>
        <v>0</v>
      </c>
      <c r="BA6" s="25">
        <f t="shared" si="25"/>
        <v>0</v>
      </c>
      <c r="BB6" s="25">
        <f t="shared" si="26"/>
        <v>0</v>
      </c>
      <c r="BC6" s="25">
        <f t="shared" si="27"/>
        <v>0</v>
      </c>
      <c r="BD6" s="25">
        <f t="shared" si="28"/>
        <v>0</v>
      </c>
      <c r="BE6" s="25">
        <f t="shared" si="29"/>
        <v>0</v>
      </c>
      <c r="BF6" s="25">
        <f t="shared" si="30"/>
        <v>0</v>
      </c>
      <c r="BG6" s="25">
        <f t="shared" si="31"/>
        <v>0</v>
      </c>
      <c r="BH6" s="25">
        <f t="shared" si="32"/>
        <v>0</v>
      </c>
      <c r="BI6" s="25">
        <f t="shared" si="33"/>
        <v>0</v>
      </c>
      <c r="BJ6" s="25">
        <f t="shared" si="34"/>
        <v>0</v>
      </c>
      <c r="BK6" s="25">
        <f t="shared" si="35"/>
        <v>0</v>
      </c>
      <c r="BL6" s="25">
        <f t="shared" si="36"/>
        <v>0</v>
      </c>
      <c r="BM6" s="25">
        <f t="shared" si="37"/>
        <v>0</v>
      </c>
      <c r="BN6" s="25">
        <f t="shared" si="38"/>
        <v>0</v>
      </c>
      <c r="BO6" s="25">
        <f t="shared" si="39"/>
        <v>0</v>
      </c>
      <c r="BP6" s="25">
        <f t="shared" ref="BP6:BP35" si="59">IFERROR(BO6+AW6,"")</f>
        <v>0</v>
      </c>
      <c r="BQ6" s="25">
        <f t="shared" si="40"/>
        <v>0</v>
      </c>
      <c r="BR6" s="25">
        <f t="shared" si="41"/>
        <v>0</v>
      </c>
      <c r="BS6" s="25">
        <f>IF($H6="","",RANK(AZ6,AZ$4:AZ$35,0)+COUNTIF($AZ$4:AZ6,AZ6)-1)</f>
        <v>3</v>
      </c>
      <c r="BT6" s="25">
        <f>IF($H6="","",RANK(BA6,BA$4:BA$35,0)+COUNTIF($BA$4:BA6,BA6)-1)</f>
        <v>3</v>
      </c>
      <c r="BU6" s="25">
        <f>IF($H6="","",RANK(BB6,BB$4:BB$35,0)+COUNTIF($BB$4:BB6,BB6)-1)</f>
        <v>3</v>
      </c>
      <c r="BV6" s="25">
        <f>IF($H6="","",RANK(BC6,BC$4:BC$35,0)+COUNTIF($BC$4:BC6,BC6)-1)</f>
        <v>3</v>
      </c>
      <c r="BW6" s="25">
        <f>IF($H6="","",RANK(BD6,BD$4:BD$35,0)+COUNTIF($BD$4:BD6,BD6)-1)</f>
        <v>3</v>
      </c>
      <c r="BX6" s="25">
        <f>IF($H6="","",RANK(BE6,BE$4:BE$35,0)+COUNTIF($BE$4:BE6,BE6)-1)</f>
        <v>3</v>
      </c>
      <c r="BY6" s="25">
        <f>IF($H6="","",RANK(BF6,BF$4:BF$35,0)+COUNTIF($BF$4:BF6,BF6)-1)</f>
        <v>3</v>
      </c>
      <c r="BZ6" s="25">
        <f>IF($H6="","",RANK(BG6,BG$4:BG$35,0)+COUNTIF($BG$4:BG6,BG6)-1)</f>
        <v>3</v>
      </c>
      <c r="CA6" s="25">
        <f>IF($H6="","",RANK(BH6,BH$4:BH$35,0)+COUNTIF($BH$4:BH6,BH6)-1)</f>
        <v>3</v>
      </c>
      <c r="CB6" s="25">
        <f>IF($H6="","",RANK(BI6,BI$4:BI$35,0)+COUNTIF($BI$4:BI6,BI6)-1)</f>
        <v>3</v>
      </c>
      <c r="CC6" s="25">
        <f>IF($H6="","",RANK(BJ6,BJ$4:BJ$35,0)+COUNTIF($BJ$4:BJ6,BJ6)-1)</f>
        <v>3</v>
      </c>
      <c r="CD6" s="25">
        <f>IF($H6="","",RANK(BK6,BK$4:BK$35,0)+COUNTIF($BK$4:BK6,BK6)-1)</f>
        <v>3</v>
      </c>
      <c r="CE6" s="25">
        <f>IF($H6="","",RANK(BL6,BL$4:BL$35,0)+COUNTIF($BL$4:BL6,BL6)-1)</f>
        <v>3</v>
      </c>
      <c r="CF6" s="25">
        <f>IF($H6="","",RANK(BM6,BM$4:BM$35,0)+COUNTIF($BM$4:BM6,BM6)-1)</f>
        <v>3</v>
      </c>
      <c r="CG6" s="25">
        <f>IF($H6="","",RANK(BN6,BN$4:BN$35,0)+COUNTIF($BN$4:BN6,BN6)-1)</f>
        <v>3</v>
      </c>
      <c r="CH6" s="25">
        <f>IF($H6="","",RANK(BO6,BO$4:BO$35,0)+COUNTIF($BO$4:BO6,BO6)-1)</f>
        <v>3</v>
      </c>
      <c r="CI6" s="25">
        <f>IF($H6="","",RANK(BP6,BP$4:BP$35,0)+COUNTIF($BP$4:BP6,BP6)-1)</f>
        <v>3</v>
      </c>
      <c r="CJ6" s="25">
        <f>IF($H6="","",RANK(BQ6,BQ$4:BQ$35,0)+COUNTIF($BQ$4:BQ6,BQ6)-1)</f>
        <v>3</v>
      </c>
      <c r="CK6" s="25">
        <f>IF($H6="","",RANK(BR6,BR$4:BR$35,0)+COUNTIF($BR$4:BR6,BR6)-1)</f>
        <v>3</v>
      </c>
      <c r="CL6" s="25">
        <f t="shared" si="42"/>
        <v>0</v>
      </c>
      <c r="CM6" s="25">
        <f>IF($H6="","",IF('1'!$D$14=Conf!$H6,1,0))</f>
        <v>0</v>
      </c>
      <c r="CN6" s="25">
        <f>IF($H6="","",IF('2'!$D$14=Conf!$H6,1,0))</f>
        <v>0</v>
      </c>
      <c r="CO6" s="25">
        <f>IF($H6="","",IF('3'!$D$14=Conf!$H6,1,0))</f>
        <v>0</v>
      </c>
      <c r="CP6" s="25">
        <f>IF($H6="","",IF('4'!$D$14=Conf!$H6,1,0))</f>
        <v>0</v>
      </c>
      <c r="CQ6" s="25">
        <f>IF($H6="","",IF('5'!$D$14=Conf!$H6,1,0))</f>
        <v>0</v>
      </c>
      <c r="CR6" s="25">
        <f>IF($H6="","",IF('6'!$D$14=Conf!$H6,1,0))</f>
        <v>0</v>
      </c>
      <c r="CS6" s="25">
        <f>IF($H6="","",IF('7'!$D$14=Conf!$H6,1,0))</f>
        <v>0</v>
      </c>
      <c r="CT6" s="25">
        <f>IF($H6="","",IF('8'!$D$14=Conf!$H6,1,0))</f>
        <v>0</v>
      </c>
      <c r="CU6" s="25">
        <f>IF($H6="","",IF('9'!$D$14=Conf!$H6,1,0))</f>
        <v>0</v>
      </c>
      <c r="CV6" s="25">
        <f>IF($H6="","",IF('10'!$D$14=Conf!$H6,1,0))</f>
        <v>0</v>
      </c>
      <c r="CW6" s="25">
        <f>IF($H6="","",IF('11'!$D$14=Conf!$H6,1,0))</f>
        <v>0</v>
      </c>
      <c r="CX6" s="25">
        <f>IF($H6="","",IF('12'!$D$14=Conf!$H6,1,0))</f>
        <v>0</v>
      </c>
      <c r="CY6" s="25">
        <f>IF($H6="","",IF('13'!$D$14=Conf!$H6,1,0))</f>
        <v>0</v>
      </c>
      <c r="CZ6" s="25">
        <f>IF($H6="","",IF('14'!$D$14=Conf!$H6,1,0))</f>
        <v>0</v>
      </c>
      <c r="DA6" s="25">
        <f>IF($H6="","",IF('15'!$D$14=Conf!$H6,1,0))</f>
        <v>0</v>
      </c>
      <c r="DB6" s="25">
        <f>IF($H6="","",IF('16'!$D$14=Conf!$H6,1,0))</f>
        <v>0</v>
      </c>
      <c r="DC6" s="25">
        <f>IF($H6="","",IF('17'!$D$14=Conf!$H6,1,0))</f>
        <v>0</v>
      </c>
      <c r="DD6" s="25">
        <f>IF($H6="","",IF('18'!$D$14=Conf!$H6,1,0))</f>
        <v>0</v>
      </c>
      <c r="DE6" s="25">
        <f>IF($H6="","",IF('19'!$D$14=Conf!$H6,1,0))</f>
        <v>0</v>
      </c>
      <c r="DG6" s="25">
        <f t="shared" si="43"/>
        <v>3</v>
      </c>
      <c r="DH6" s="25" t="str">
        <f t="shared" si="44"/>
        <v>Max CHILTON</v>
      </c>
      <c r="DI6" s="25">
        <f t="shared" si="45"/>
        <v>1</v>
      </c>
      <c r="DJ6" s="25">
        <f t="shared" si="46"/>
        <v>0</v>
      </c>
      <c r="DK6" s="25">
        <f>IF(DH6="","",COUNTIF($DI$4:DI6,DI6)-1)</f>
        <v>2</v>
      </c>
      <c r="DM6" s="25">
        <f t="shared" si="47"/>
        <v>3</v>
      </c>
      <c r="DN6" s="25" t="str">
        <f t="shared" si="48"/>
        <v>Max CHILTON</v>
      </c>
      <c r="DO6" s="25">
        <f t="shared" si="49"/>
        <v>1</v>
      </c>
      <c r="DP6" s="25">
        <f t="shared" si="50"/>
        <v>0</v>
      </c>
      <c r="DQ6" s="25">
        <f>IF(DN6="","",COUNTIF($DO$4:DO6,DO6)-1)</f>
        <v>2</v>
      </c>
      <c r="DS6" s="25">
        <f t="shared" si="51"/>
        <v>3</v>
      </c>
      <c r="DT6" s="25" t="str">
        <f t="shared" si="52"/>
        <v>Max CHILTON</v>
      </c>
      <c r="DU6" s="25">
        <f t="shared" si="53"/>
        <v>1</v>
      </c>
      <c r="DV6" s="25">
        <f t="shared" si="54"/>
        <v>0</v>
      </c>
      <c r="DW6" s="25">
        <f>IF(DT6="","",COUNTIF($DU$4:DU6,DU6)-1)</f>
        <v>2</v>
      </c>
      <c r="DY6" s="25">
        <f t="shared" si="55"/>
        <v>3</v>
      </c>
      <c r="DZ6" s="25" t="str">
        <f t="shared" si="56"/>
        <v>Max CHILTON</v>
      </c>
      <c r="EA6" s="25">
        <f t="shared" si="57"/>
        <v>1</v>
      </c>
      <c r="EB6" s="25">
        <f t="shared" si="58"/>
        <v>0</v>
      </c>
      <c r="EC6" s="25">
        <f>IF(DZ6="","",COUNTIF($EA$4:EA6,EA6)-1)</f>
        <v>2</v>
      </c>
    </row>
    <row r="7" spans="1:133" x14ac:dyDescent="0.25">
      <c r="A7" s="25">
        <v>6</v>
      </c>
      <c r="B7" s="25" t="s">
        <v>167</v>
      </c>
      <c r="C7" s="25" t="s">
        <v>19</v>
      </c>
      <c r="E7" s="25" t="str">
        <f>C3</f>
        <v>GP MALAYSIA</v>
      </c>
      <c r="G7" s="25">
        <f t="shared" si="1"/>
        <v>4</v>
      </c>
      <c r="H7" s="25" t="str">
        <f>IF(PILOTOS!D16="","",PILOTOS!D16)</f>
        <v>Nico ROSBERG</v>
      </c>
      <c r="I7" s="25" t="str">
        <f>IF(PILOTOS!E16="","",PILOTOS!E16)</f>
        <v>Mercedes</v>
      </c>
      <c r="J7" s="25">
        <f t="shared" si="2"/>
        <v>0</v>
      </c>
      <c r="K7" s="25">
        <f t="shared" si="3"/>
        <v>0</v>
      </c>
      <c r="L7" s="25">
        <f t="shared" si="4"/>
        <v>0</v>
      </c>
      <c r="M7" s="25">
        <f t="shared" si="5"/>
        <v>0</v>
      </c>
      <c r="N7" s="25">
        <f t="shared" si="6"/>
        <v>0</v>
      </c>
      <c r="O7" s="25">
        <f t="shared" si="7"/>
        <v>0</v>
      </c>
      <c r="P7" s="25">
        <f t="shared" si="8"/>
        <v>0</v>
      </c>
      <c r="Q7" s="25">
        <f t="shared" si="9"/>
        <v>0</v>
      </c>
      <c r="R7" s="25">
        <f t="shared" si="10"/>
        <v>0</v>
      </c>
      <c r="S7" s="25">
        <f t="shared" si="11"/>
        <v>0</v>
      </c>
      <c r="T7" s="25">
        <f t="shared" si="12"/>
        <v>0</v>
      </c>
      <c r="U7" s="25">
        <f t="shared" si="13"/>
        <v>0</v>
      </c>
      <c r="V7" s="25">
        <f t="shared" si="14"/>
        <v>0</v>
      </c>
      <c r="W7" s="25">
        <f t="shared" si="15"/>
        <v>0</v>
      </c>
      <c r="X7" s="25">
        <f t="shared" si="16"/>
        <v>0</v>
      </c>
      <c r="Y7" s="25">
        <f t="shared" si="17"/>
        <v>0</v>
      </c>
      <c r="Z7" s="25">
        <f t="shared" si="18"/>
        <v>0</v>
      </c>
      <c r="AA7" s="25">
        <f t="shared" si="19"/>
        <v>0</v>
      </c>
      <c r="AB7" s="25">
        <f t="shared" si="20"/>
        <v>0</v>
      </c>
      <c r="AC7" s="25">
        <f t="shared" si="21"/>
        <v>0</v>
      </c>
      <c r="AD7" s="25">
        <f t="shared" si="22"/>
        <v>0</v>
      </c>
      <c r="AE7" s="25">
        <f>IF(PILOTOS!C16="","",PILOTOS!C16)</f>
        <v>6</v>
      </c>
      <c r="AF7" s="25">
        <f t="shared" si="23"/>
        <v>3</v>
      </c>
      <c r="AG7" s="25">
        <f>IF($H7="","",SUMIF('1'!$D$19:$D$28,Conf!$H7,'1'!$F$19:$F$28))</f>
        <v>0</v>
      </c>
      <c r="AH7" s="25">
        <f>IF($H7="","",SUMIF('2'!$D$19:$D$28,Conf!$H7,'2'!$F$19:$F$28))</f>
        <v>0</v>
      </c>
      <c r="AI7" s="25">
        <f>IF($H7="","",SUMIF('3'!$D$19:$D$28,Conf!$H7,'3'!$F$19:$F$28))</f>
        <v>0</v>
      </c>
      <c r="AJ7" s="25">
        <f>IF($H7="","",SUMIF('4'!$D$19:$D$28,Conf!$H7,'4'!$F$19:$F$28))</f>
        <v>0</v>
      </c>
      <c r="AK7" s="25">
        <f>IF($H7="","",SUMIF('5'!$D$19:$D$28,Conf!$H7,'5'!$F$19:$F$28))</f>
        <v>0</v>
      </c>
      <c r="AL7" s="25">
        <f>IF($H7="","",SUMIF('6'!$D$19:$D$28,Conf!$H7,'6'!$F$19:$F$28))</f>
        <v>0</v>
      </c>
      <c r="AM7" s="25">
        <f>IF($H7="","",SUMIF('7'!$D$19:$D$28,Conf!$H7,'7'!$F$19:$F$28))</f>
        <v>0</v>
      </c>
      <c r="AN7" s="25">
        <f>IF($H7="","",SUMIF('8'!$D$19:$D$28,Conf!$H7,'8'!$F$19:$F$28))</f>
        <v>0</v>
      </c>
      <c r="AO7" s="25">
        <f>IF($H7="","",SUMIF('9'!$D$19:$D$28,Conf!$H7,'9'!$F$19:$F$28))</f>
        <v>0</v>
      </c>
      <c r="AP7" s="25">
        <f>IF($H7="","",SUMIF('10'!$D$19:$D$28,Conf!$H7,'10'!$F$19:$F$28))</f>
        <v>0</v>
      </c>
      <c r="AQ7" s="25">
        <f>IF($H7="","",SUMIF('11'!$D$19:$D$28,Conf!$H7,'11'!$F$19:$F$28))</f>
        <v>0</v>
      </c>
      <c r="AR7" s="25">
        <f>IF($H7="","",SUMIF('12'!$D$19:$D$28,Conf!$H7,'12'!$F$19:$F$28))</f>
        <v>0</v>
      </c>
      <c r="AS7" s="25">
        <f>IF($H7="","",SUMIF('13'!$D$19:$D$28,Conf!$H7,'13'!$F$19:$F$28))</f>
        <v>0</v>
      </c>
      <c r="AT7" s="25">
        <f>IF($H7="","",SUMIF('14'!$D$19:$D$28,Conf!$H7,'14'!$F$19:$F$28))</f>
        <v>0</v>
      </c>
      <c r="AU7" s="25">
        <f>IF($H7="","",SUMIF('15'!$D$19:$D$28,Conf!$H7,'15'!$F$19:$F$28))</f>
        <v>0</v>
      </c>
      <c r="AV7" s="25">
        <f>IF($H7="","",SUMIF('16'!$D$19:$D$28,Conf!$H7,'16'!$F$19:$F$28))</f>
        <v>0</v>
      </c>
      <c r="AW7" s="25">
        <f>IF($H7="","",SUMIF('17'!$D$19:$D$28,Conf!$H7,'17'!$F$19:$F$28))</f>
        <v>0</v>
      </c>
      <c r="AX7" s="25">
        <f>IF($H7="","",SUMIF('18'!$D$19:$D$28,Conf!$H7,'18'!$F$19:$F$28))</f>
        <v>0</v>
      </c>
      <c r="AY7" s="25">
        <f>IF($H7="","",SUMIF('19'!$D$19:$D$28,Conf!$H7,'19'!$F$19:$F$28))</f>
        <v>0</v>
      </c>
      <c r="AZ7" s="25">
        <f t="shared" si="24"/>
        <v>0</v>
      </c>
      <c r="BA7" s="25">
        <f t="shared" si="25"/>
        <v>0</v>
      </c>
      <c r="BB7" s="25">
        <f t="shared" si="26"/>
        <v>0</v>
      </c>
      <c r="BC7" s="25">
        <f t="shared" si="27"/>
        <v>0</v>
      </c>
      <c r="BD7" s="25">
        <f t="shared" si="28"/>
        <v>0</v>
      </c>
      <c r="BE7" s="25">
        <f t="shared" si="29"/>
        <v>0</v>
      </c>
      <c r="BF7" s="25">
        <f t="shared" si="30"/>
        <v>0</v>
      </c>
      <c r="BG7" s="25">
        <f t="shared" si="31"/>
        <v>0</v>
      </c>
      <c r="BH7" s="25">
        <f t="shared" si="32"/>
        <v>0</v>
      </c>
      <c r="BI7" s="25">
        <f t="shared" si="33"/>
        <v>0</v>
      </c>
      <c r="BJ7" s="25">
        <f t="shared" si="34"/>
        <v>0</v>
      </c>
      <c r="BK7" s="25">
        <f t="shared" si="35"/>
        <v>0</v>
      </c>
      <c r="BL7" s="25">
        <f t="shared" si="36"/>
        <v>0</v>
      </c>
      <c r="BM7" s="25">
        <f t="shared" si="37"/>
        <v>0</v>
      </c>
      <c r="BN7" s="25">
        <f t="shared" si="38"/>
        <v>0</v>
      </c>
      <c r="BO7" s="25">
        <f t="shared" si="39"/>
        <v>0</v>
      </c>
      <c r="BP7" s="25">
        <f t="shared" si="59"/>
        <v>0</v>
      </c>
      <c r="BQ7" s="25">
        <f t="shared" si="40"/>
        <v>0</v>
      </c>
      <c r="BR7" s="25">
        <f t="shared" si="41"/>
        <v>0</v>
      </c>
      <c r="BS7" s="25">
        <f>IF($H7="","",RANK(AZ7,AZ$4:AZ$35,0)+COUNTIF($AZ$4:AZ7,AZ7)-1)</f>
        <v>4</v>
      </c>
      <c r="BT7" s="25">
        <f>IF($H7="","",RANK(BA7,BA$4:BA$35,0)+COUNTIF($BA$4:BA7,BA7)-1)</f>
        <v>4</v>
      </c>
      <c r="BU7" s="25">
        <f>IF($H7="","",RANK(BB7,BB$4:BB$35,0)+COUNTIF($BB$4:BB7,BB7)-1)</f>
        <v>4</v>
      </c>
      <c r="BV7" s="25">
        <f>IF($H7="","",RANK(BC7,BC$4:BC$35,0)+COUNTIF($BC$4:BC7,BC7)-1)</f>
        <v>4</v>
      </c>
      <c r="BW7" s="25">
        <f>IF($H7="","",RANK(BD7,BD$4:BD$35,0)+COUNTIF($BD$4:BD7,BD7)-1)</f>
        <v>4</v>
      </c>
      <c r="BX7" s="25">
        <f>IF($H7="","",RANK(BE7,BE$4:BE$35,0)+COUNTIF($BE$4:BE7,BE7)-1)</f>
        <v>4</v>
      </c>
      <c r="BY7" s="25">
        <f>IF($H7="","",RANK(BF7,BF$4:BF$35,0)+COUNTIF($BF$4:BF7,BF7)-1)</f>
        <v>4</v>
      </c>
      <c r="BZ7" s="25">
        <f>IF($H7="","",RANK(BG7,BG$4:BG$35,0)+COUNTIF($BG$4:BG7,BG7)-1)</f>
        <v>4</v>
      </c>
      <c r="CA7" s="25">
        <f>IF($H7="","",RANK(BH7,BH$4:BH$35,0)+COUNTIF($BH$4:BH7,BH7)-1)</f>
        <v>4</v>
      </c>
      <c r="CB7" s="25">
        <f>IF($H7="","",RANK(BI7,BI$4:BI$35,0)+COUNTIF($BI$4:BI7,BI7)-1)</f>
        <v>4</v>
      </c>
      <c r="CC7" s="25">
        <f>IF($H7="","",RANK(BJ7,BJ$4:BJ$35,0)+COUNTIF($BJ$4:BJ7,BJ7)-1)</f>
        <v>4</v>
      </c>
      <c r="CD7" s="25">
        <f>IF($H7="","",RANK(BK7,BK$4:BK$35,0)+COUNTIF($BK$4:BK7,BK7)-1)</f>
        <v>4</v>
      </c>
      <c r="CE7" s="25">
        <f>IF($H7="","",RANK(BL7,BL$4:BL$35,0)+COUNTIF($BL$4:BL7,BL7)-1)</f>
        <v>4</v>
      </c>
      <c r="CF7" s="25">
        <f>IF($H7="","",RANK(BM7,BM$4:BM$35,0)+COUNTIF($BM$4:BM7,BM7)-1)</f>
        <v>4</v>
      </c>
      <c r="CG7" s="25">
        <f>IF($H7="","",RANK(BN7,BN$4:BN$35,0)+COUNTIF($BN$4:BN7,BN7)-1)</f>
        <v>4</v>
      </c>
      <c r="CH7" s="25">
        <f>IF($H7="","",RANK(BO7,BO$4:BO$35,0)+COUNTIF($BO$4:BO7,BO7)-1)</f>
        <v>4</v>
      </c>
      <c r="CI7" s="25">
        <f>IF($H7="","",RANK(BP7,BP$4:BP$35,0)+COUNTIF($BP$4:BP7,BP7)-1)</f>
        <v>4</v>
      </c>
      <c r="CJ7" s="25">
        <f>IF($H7="","",RANK(BQ7,BQ$4:BQ$35,0)+COUNTIF($BQ$4:BQ7,BQ7)-1)</f>
        <v>4</v>
      </c>
      <c r="CK7" s="25">
        <f>IF($H7="","",RANK(BR7,BR$4:BR$35,0)+COUNTIF($BR$4:BR7,BR7)-1)</f>
        <v>4</v>
      </c>
      <c r="CL7" s="25">
        <f t="shared" si="42"/>
        <v>0</v>
      </c>
      <c r="CM7" s="25">
        <f>IF($H7="","",IF('1'!$D$14=Conf!$H7,1,0))</f>
        <v>0</v>
      </c>
      <c r="CN7" s="25">
        <f>IF($H7="","",IF('2'!$D$14=Conf!$H7,1,0))</f>
        <v>0</v>
      </c>
      <c r="CO7" s="25">
        <f>IF($H7="","",IF('3'!$D$14=Conf!$H7,1,0))</f>
        <v>0</v>
      </c>
      <c r="CP7" s="25">
        <f>IF($H7="","",IF('4'!$D$14=Conf!$H7,1,0))</f>
        <v>0</v>
      </c>
      <c r="CQ7" s="25">
        <f>IF($H7="","",IF('5'!$D$14=Conf!$H7,1,0))</f>
        <v>0</v>
      </c>
      <c r="CR7" s="25">
        <f>IF($H7="","",IF('6'!$D$14=Conf!$H7,1,0))</f>
        <v>0</v>
      </c>
      <c r="CS7" s="25">
        <f>IF($H7="","",IF('7'!$D$14=Conf!$H7,1,0))</f>
        <v>0</v>
      </c>
      <c r="CT7" s="25">
        <f>IF($H7="","",IF('8'!$D$14=Conf!$H7,1,0))</f>
        <v>0</v>
      </c>
      <c r="CU7" s="25">
        <f>IF($H7="","",IF('9'!$D$14=Conf!$H7,1,0))</f>
        <v>0</v>
      </c>
      <c r="CV7" s="25">
        <f>IF($H7="","",IF('10'!$D$14=Conf!$H7,1,0))</f>
        <v>0</v>
      </c>
      <c r="CW7" s="25">
        <f>IF($H7="","",IF('11'!$D$14=Conf!$H7,1,0))</f>
        <v>0</v>
      </c>
      <c r="CX7" s="25">
        <f>IF($H7="","",IF('12'!$D$14=Conf!$H7,1,0))</f>
        <v>0</v>
      </c>
      <c r="CY7" s="25">
        <f>IF($H7="","",IF('13'!$D$14=Conf!$H7,1,0))</f>
        <v>0</v>
      </c>
      <c r="CZ7" s="25">
        <f>IF($H7="","",IF('14'!$D$14=Conf!$H7,1,0))</f>
        <v>0</v>
      </c>
      <c r="DA7" s="25">
        <f>IF($H7="","",IF('15'!$D$14=Conf!$H7,1,0))</f>
        <v>0</v>
      </c>
      <c r="DB7" s="25">
        <f>IF($H7="","",IF('16'!$D$14=Conf!$H7,1,0))</f>
        <v>0</v>
      </c>
      <c r="DC7" s="25">
        <f>IF($H7="","",IF('17'!$D$14=Conf!$H7,1,0))</f>
        <v>0</v>
      </c>
      <c r="DD7" s="25">
        <f>IF($H7="","",IF('18'!$D$14=Conf!$H7,1,0))</f>
        <v>0</v>
      </c>
      <c r="DE7" s="25">
        <f>IF($H7="","",IF('19'!$D$14=Conf!$H7,1,0))</f>
        <v>0</v>
      </c>
      <c r="DG7" s="25">
        <f t="shared" si="43"/>
        <v>4</v>
      </c>
      <c r="DH7" s="25" t="str">
        <f t="shared" si="44"/>
        <v>Nico ROSBERG</v>
      </c>
      <c r="DI7" s="25">
        <f t="shared" si="45"/>
        <v>1</v>
      </c>
      <c r="DJ7" s="25">
        <f t="shared" si="46"/>
        <v>0</v>
      </c>
      <c r="DK7" s="25">
        <f>IF(DH7="","",COUNTIF($DI$4:DI7,DI7)-1)</f>
        <v>3</v>
      </c>
      <c r="DM7" s="25">
        <f t="shared" si="47"/>
        <v>4</v>
      </c>
      <c r="DN7" s="25" t="str">
        <f t="shared" si="48"/>
        <v>Nico ROSBERG</v>
      </c>
      <c r="DO7" s="25">
        <f t="shared" si="49"/>
        <v>1</v>
      </c>
      <c r="DP7" s="25">
        <f t="shared" si="50"/>
        <v>0</v>
      </c>
      <c r="DQ7" s="25">
        <f>IF(DN7="","",COUNTIF($DO$4:DO7,DO7)-1)</f>
        <v>3</v>
      </c>
      <c r="DS7" s="25">
        <f t="shared" si="51"/>
        <v>4</v>
      </c>
      <c r="DT7" s="25" t="str">
        <f t="shared" si="52"/>
        <v>Nico ROSBERG</v>
      </c>
      <c r="DU7" s="25">
        <f t="shared" si="53"/>
        <v>1</v>
      </c>
      <c r="DV7" s="25">
        <f t="shared" si="54"/>
        <v>0</v>
      </c>
      <c r="DW7" s="25">
        <f>IF(DT7="","",COUNTIF($DU$4:DU7,DU7)-1)</f>
        <v>3</v>
      </c>
      <c r="DY7" s="25">
        <f t="shared" si="55"/>
        <v>4</v>
      </c>
      <c r="DZ7" s="25" t="str">
        <f t="shared" si="56"/>
        <v>Nico ROSBERG</v>
      </c>
      <c r="EA7" s="25">
        <f t="shared" si="57"/>
        <v>1</v>
      </c>
      <c r="EB7" s="25">
        <f t="shared" si="58"/>
        <v>0</v>
      </c>
      <c r="EC7" s="25">
        <f>IF(DZ7="","",COUNTIF($EA$4:EA7,EA7)-1)</f>
        <v>3</v>
      </c>
    </row>
    <row r="8" spans="1:133" x14ac:dyDescent="0.25">
      <c r="A8" s="25">
        <v>7</v>
      </c>
      <c r="B8" s="25" t="s">
        <v>168</v>
      </c>
      <c r="C8" s="25" t="s">
        <v>20</v>
      </c>
      <c r="E8" s="25" t="str">
        <f>IF('2'!$D$19="","",'2'!$D$19)</f>
        <v/>
      </c>
      <c r="G8" s="25">
        <f t="shared" si="1"/>
        <v>5</v>
      </c>
      <c r="H8" s="25" t="str">
        <f>IF(PILOTOS!D17="","",PILOTOS!D17)</f>
        <v>Kimi RAIKKONEN</v>
      </c>
      <c r="I8" s="25" t="str">
        <f>IF(PILOTOS!E17="","",PILOTOS!E17)</f>
        <v>Ferrari</v>
      </c>
      <c r="J8" s="25">
        <f t="shared" si="2"/>
        <v>0</v>
      </c>
      <c r="K8" s="25">
        <f t="shared" si="3"/>
        <v>0</v>
      </c>
      <c r="L8" s="25">
        <f t="shared" si="4"/>
        <v>0</v>
      </c>
      <c r="M8" s="25">
        <f t="shared" si="5"/>
        <v>0</v>
      </c>
      <c r="N8" s="25">
        <f t="shared" si="6"/>
        <v>0</v>
      </c>
      <c r="O8" s="25">
        <f t="shared" si="7"/>
        <v>0</v>
      </c>
      <c r="P8" s="25">
        <f t="shared" si="8"/>
        <v>0</v>
      </c>
      <c r="Q8" s="25">
        <f t="shared" si="9"/>
        <v>0</v>
      </c>
      <c r="R8" s="25">
        <f t="shared" si="10"/>
        <v>0</v>
      </c>
      <c r="S8" s="25">
        <f t="shared" si="11"/>
        <v>0</v>
      </c>
      <c r="T8" s="25">
        <f t="shared" si="12"/>
        <v>0</v>
      </c>
      <c r="U8" s="25">
        <f t="shared" si="13"/>
        <v>0</v>
      </c>
      <c r="V8" s="25">
        <f t="shared" si="14"/>
        <v>0</v>
      </c>
      <c r="W8" s="25">
        <f t="shared" si="15"/>
        <v>0</v>
      </c>
      <c r="X8" s="25">
        <f t="shared" si="16"/>
        <v>0</v>
      </c>
      <c r="Y8" s="25">
        <f t="shared" si="17"/>
        <v>0</v>
      </c>
      <c r="Z8" s="25">
        <f t="shared" si="18"/>
        <v>0</v>
      </c>
      <c r="AA8" s="25">
        <f t="shared" si="19"/>
        <v>0</v>
      </c>
      <c r="AB8" s="25">
        <f t="shared" si="20"/>
        <v>0</v>
      </c>
      <c r="AC8" s="25">
        <f t="shared" si="21"/>
        <v>0</v>
      </c>
      <c r="AD8" s="25">
        <f t="shared" si="22"/>
        <v>0</v>
      </c>
      <c r="AE8" s="25">
        <f>IF(PILOTOS!C17="","",PILOTOS!C17)</f>
        <v>7</v>
      </c>
      <c r="AF8" s="25">
        <f t="shared" si="23"/>
        <v>4</v>
      </c>
      <c r="AG8" s="25">
        <f>IF($H8="","",SUMIF('1'!$D$19:$D$28,Conf!$H8,'1'!$F$19:$F$28))</f>
        <v>0</v>
      </c>
      <c r="AH8" s="25">
        <f>IF($H8="","",SUMIF('2'!$D$19:$D$28,Conf!$H8,'2'!$F$19:$F$28))</f>
        <v>0</v>
      </c>
      <c r="AI8" s="25">
        <f>IF($H8="","",SUMIF('3'!$D$19:$D$28,Conf!$H8,'3'!$F$19:$F$28))</f>
        <v>0</v>
      </c>
      <c r="AJ8" s="25">
        <f>IF($H8="","",SUMIF('4'!$D$19:$D$28,Conf!$H8,'4'!$F$19:$F$28))</f>
        <v>0</v>
      </c>
      <c r="AK8" s="25">
        <f>IF($H8="","",SUMIF('5'!$D$19:$D$28,Conf!$H8,'5'!$F$19:$F$28))</f>
        <v>0</v>
      </c>
      <c r="AL8" s="25">
        <f>IF($H8="","",SUMIF('6'!$D$19:$D$28,Conf!$H8,'6'!$F$19:$F$28))</f>
        <v>0</v>
      </c>
      <c r="AM8" s="25">
        <f>IF($H8="","",SUMIF('7'!$D$19:$D$28,Conf!$H8,'7'!$F$19:$F$28))</f>
        <v>0</v>
      </c>
      <c r="AN8" s="25">
        <f>IF($H8="","",SUMIF('8'!$D$19:$D$28,Conf!$H8,'8'!$F$19:$F$28))</f>
        <v>0</v>
      </c>
      <c r="AO8" s="25">
        <f>IF($H8="","",SUMIF('9'!$D$19:$D$28,Conf!$H8,'9'!$F$19:$F$28))</f>
        <v>0</v>
      </c>
      <c r="AP8" s="25">
        <f>IF($H8="","",SUMIF('10'!$D$19:$D$28,Conf!$H8,'10'!$F$19:$F$28))</f>
        <v>0</v>
      </c>
      <c r="AQ8" s="25">
        <f>IF($H8="","",SUMIF('11'!$D$19:$D$28,Conf!$H8,'11'!$F$19:$F$28))</f>
        <v>0</v>
      </c>
      <c r="AR8" s="25">
        <f>IF($H8="","",SUMIF('12'!$D$19:$D$28,Conf!$H8,'12'!$F$19:$F$28))</f>
        <v>0</v>
      </c>
      <c r="AS8" s="25">
        <f>IF($H8="","",SUMIF('13'!$D$19:$D$28,Conf!$H8,'13'!$F$19:$F$28))</f>
        <v>0</v>
      </c>
      <c r="AT8" s="25">
        <f>IF($H8="","",SUMIF('14'!$D$19:$D$28,Conf!$H8,'14'!$F$19:$F$28))</f>
        <v>0</v>
      </c>
      <c r="AU8" s="25">
        <f>IF($H8="","",SUMIF('15'!$D$19:$D$28,Conf!$H8,'15'!$F$19:$F$28))</f>
        <v>0</v>
      </c>
      <c r="AV8" s="25">
        <f>IF($H8="","",SUMIF('16'!$D$19:$D$28,Conf!$H8,'16'!$F$19:$F$28))</f>
        <v>0</v>
      </c>
      <c r="AW8" s="25">
        <f>IF($H8="","",SUMIF('17'!$D$19:$D$28,Conf!$H8,'17'!$F$19:$F$28))</f>
        <v>0</v>
      </c>
      <c r="AX8" s="25">
        <f>IF($H8="","",SUMIF('18'!$D$19:$D$28,Conf!$H8,'18'!$F$19:$F$28))</f>
        <v>0</v>
      </c>
      <c r="AY8" s="25">
        <f>IF($H8="","",SUMIF('19'!$D$19:$D$28,Conf!$H8,'19'!$F$19:$F$28))</f>
        <v>0</v>
      </c>
      <c r="AZ8" s="25">
        <f t="shared" si="24"/>
        <v>0</v>
      </c>
      <c r="BA8" s="25">
        <f t="shared" si="25"/>
        <v>0</v>
      </c>
      <c r="BB8" s="25">
        <f t="shared" si="26"/>
        <v>0</v>
      </c>
      <c r="BC8" s="25">
        <f t="shared" si="27"/>
        <v>0</v>
      </c>
      <c r="BD8" s="25">
        <f t="shared" si="28"/>
        <v>0</v>
      </c>
      <c r="BE8" s="25">
        <f t="shared" si="29"/>
        <v>0</v>
      </c>
      <c r="BF8" s="25">
        <f t="shared" si="30"/>
        <v>0</v>
      </c>
      <c r="BG8" s="25">
        <f t="shared" si="31"/>
        <v>0</v>
      </c>
      <c r="BH8" s="25">
        <f t="shared" si="32"/>
        <v>0</v>
      </c>
      <c r="BI8" s="25">
        <f t="shared" si="33"/>
        <v>0</v>
      </c>
      <c r="BJ8" s="25">
        <f t="shared" si="34"/>
        <v>0</v>
      </c>
      <c r="BK8" s="25">
        <f t="shared" si="35"/>
        <v>0</v>
      </c>
      <c r="BL8" s="25">
        <f t="shared" si="36"/>
        <v>0</v>
      </c>
      <c r="BM8" s="25">
        <f t="shared" si="37"/>
        <v>0</v>
      </c>
      <c r="BN8" s="25">
        <f t="shared" si="38"/>
        <v>0</v>
      </c>
      <c r="BO8" s="25">
        <f t="shared" si="39"/>
        <v>0</v>
      </c>
      <c r="BP8" s="25">
        <f t="shared" si="59"/>
        <v>0</v>
      </c>
      <c r="BQ8" s="25">
        <f t="shared" si="40"/>
        <v>0</v>
      </c>
      <c r="BR8" s="25">
        <f t="shared" si="41"/>
        <v>0</v>
      </c>
      <c r="BS8" s="25">
        <f>IF($H8="","",RANK(AZ8,AZ$4:AZ$35,0)+COUNTIF($AZ$4:AZ8,AZ8)-1)</f>
        <v>5</v>
      </c>
      <c r="BT8" s="25">
        <f>IF($H8="","",RANK(BA8,BA$4:BA$35,0)+COUNTIF($BA$4:BA8,BA8)-1)</f>
        <v>5</v>
      </c>
      <c r="BU8" s="25">
        <f>IF($H8="","",RANK(BB8,BB$4:BB$35,0)+COUNTIF($BB$4:BB8,BB8)-1)</f>
        <v>5</v>
      </c>
      <c r="BV8" s="25">
        <f>IF($H8="","",RANK(BC8,BC$4:BC$35,0)+COUNTIF($BC$4:BC8,BC8)-1)</f>
        <v>5</v>
      </c>
      <c r="BW8" s="25">
        <f>IF($H8="","",RANK(BD8,BD$4:BD$35,0)+COUNTIF($BD$4:BD8,BD8)-1)</f>
        <v>5</v>
      </c>
      <c r="BX8" s="25">
        <f>IF($H8="","",RANK(BE8,BE$4:BE$35,0)+COUNTIF($BE$4:BE8,BE8)-1)</f>
        <v>5</v>
      </c>
      <c r="BY8" s="25">
        <f>IF($H8="","",RANK(BF8,BF$4:BF$35,0)+COUNTIF($BF$4:BF8,BF8)-1)</f>
        <v>5</v>
      </c>
      <c r="BZ8" s="25">
        <f>IF($H8="","",RANK(BG8,BG$4:BG$35,0)+COUNTIF($BG$4:BG8,BG8)-1)</f>
        <v>5</v>
      </c>
      <c r="CA8" s="25">
        <f>IF($H8="","",RANK(BH8,BH$4:BH$35,0)+COUNTIF($BH$4:BH8,BH8)-1)</f>
        <v>5</v>
      </c>
      <c r="CB8" s="25">
        <f>IF($H8="","",RANK(BI8,BI$4:BI$35,0)+COUNTIF($BI$4:BI8,BI8)-1)</f>
        <v>5</v>
      </c>
      <c r="CC8" s="25">
        <f>IF($H8="","",RANK(BJ8,BJ$4:BJ$35,0)+COUNTIF($BJ$4:BJ8,BJ8)-1)</f>
        <v>5</v>
      </c>
      <c r="CD8" s="25">
        <f>IF($H8="","",RANK(BK8,BK$4:BK$35,0)+COUNTIF($BK$4:BK8,BK8)-1)</f>
        <v>5</v>
      </c>
      <c r="CE8" s="25">
        <f>IF($H8="","",RANK(BL8,BL$4:BL$35,0)+COUNTIF($BL$4:BL8,BL8)-1)</f>
        <v>5</v>
      </c>
      <c r="CF8" s="25">
        <f>IF($H8="","",RANK(BM8,BM$4:BM$35,0)+COUNTIF($BM$4:BM8,BM8)-1)</f>
        <v>5</v>
      </c>
      <c r="CG8" s="25">
        <f>IF($H8="","",RANK(BN8,BN$4:BN$35,0)+COUNTIF($BN$4:BN8,BN8)-1)</f>
        <v>5</v>
      </c>
      <c r="CH8" s="25">
        <f>IF($H8="","",RANK(BO8,BO$4:BO$35,0)+COUNTIF($BO$4:BO8,BO8)-1)</f>
        <v>5</v>
      </c>
      <c r="CI8" s="25">
        <f>IF($H8="","",RANK(BP8,BP$4:BP$35,0)+COUNTIF($BP$4:BP8,BP8)-1)</f>
        <v>5</v>
      </c>
      <c r="CJ8" s="25">
        <f>IF($H8="","",RANK(BQ8,BQ$4:BQ$35,0)+COUNTIF($BQ$4:BQ8,BQ8)-1)</f>
        <v>5</v>
      </c>
      <c r="CK8" s="25">
        <f>IF($H8="","",RANK(BR8,BR$4:BR$35,0)+COUNTIF($BR$4:BR8,BR8)-1)</f>
        <v>5</v>
      </c>
      <c r="CL8" s="25">
        <f t="shared" si="42"/>
        <v>0</v>
      </c>
      <c r="CM8" s="25">
        <f>IF($H8="","",IF('1'!$D$14=Conf!$H8,1,0))</f>
        <v>0</v>
      </c>
      <c r="CN8" s="25">
        <f>IF($H8="","",IF('2'!$D$14=Conf!$H8,1,0))</f>
        <v>0</v>
      </c>
      <c r="CO8" s="25">
        <f>IF($H8="","",IF('3'!$D$14=Conf!$H8,1,0))</f>
        <v>0</v>
      </c>
      <c r="CP8" s="25">
        <f>IF($H8="","",IF('4'!$D$14=Conf!$H8,1,0))</f>
        <v>0</v>
      </c>
      <c r="CQ8" s="25">
        <f>IF($H8="","",IF('5'!$D$14=Conf!$H8,1,0))</f>
        <v>0</v>
      </c>
      <c r="CR8" s="25">
        <f>IF($H8="","",IF('6'!$D$14=Conf!$H8,1,0))</f>
        <v>0</v>
      </c>
      <c r="CS8" s="25">
        <f>IF($H8="","",IF('7'!$D$14=Conf!$H8,1,0))</f>
        <v>0</v>
      </c>
      <c r="CT8" s="25">
        <f>IF($H8="","",IF('8'!$D$14=Conf!$H8,1,0))</f>
        <v>0</v>
      </c>
      <c r="CU8" s="25">
        <f>IF($H8="","",IF('9'!$D$14=Conf!$H8,1,0))</f>
        <v>0</v>
      </c>
      <c r="CV8" s="25">
        <f>IF($H8="","",IF('10'!$D$14=Conf!$H8,1,0))</f>
        <v>0</v>
      </c>
      <c r="CW8" s="25">
        <f>IF($H8="","",IF('11'!$D$14=Conf!$H8,1,0))</f>
        <v>0</v>
      </c>
      <c r="CX8" s="25">
        <f>IF($H8="","",IF('12'!$D$14=Conf!$H8,1,0))</f>
        <v>0</v>
      </c>
      <c r="CY8" s="25">
        <f>IF($H8="","",IF('13'!$D$14=Conf!$H8,1,0))</f>
        <v>0</v>
      </c>
      <c r="CZ8" s="25">
        <f>IF($H8="","",IF('14'!$D$14=Conf!$H8,1,0))</f>
        <v>0</v>
      </c>
      <c r="DA8" s="25">
        <f>IF($H8="","",IF('15'!$D$14=Conf!$H8,1,0))</f>
        <v>0</v>
      </c>
      <c r="DB8" s="25">
        <f>IF($H8="","",IF('16'!$D$14=Conf!$H8,1,0))</f>
        <v>0</v>
      </c>
      <c r="DC8" s="25">
        <f>IF($H8="","",IF('17'!$D$14=Conf!$H8,1,0))</f>
        <v>0</v>
      </c>
      <c r="DD8" s="25">
        <f>IF($H8="","",IF('18'!$D$14=Conf!$H8,1,0))</f>
        <v>0</v>
      </c>
      <c r="DE8" s="25">
        <f>IF($H8="","",IF('19'!$D$14=Conf!$H8,1,0))</f>
        <v>0</v>
      </c>
      <c r="DG8" s="25">
        <f t="shared" si="43"/>
        <v>5</v>
      </c>
      <c r="DH8" s="25" t="str">
        <f t="shared" si="44"/>
        <v>Kimi RAIKKONEN</v>
      </c>
      <c r="DI8" s="25">
        <f t="shared" si="45"/>
        <v>1</v>
      </c>
      <c r="DJ8" s="25">
        <f t="shared" si="46"/>
        <v>0</v>
      </c>
      <c r="DK8" s="25">
        <f>IF(DH8="","",COUNTIF($DI$4:DI8,DI8)-1)</f>
        <v>4</v>
      </c>
      <c r="DM8" s="25">
        <f t="shared" si="47"/>
        <v>5</v>
      </c>
      <c r="DN8" s="25" t="str">
        <f t="shared" si="48"/>
        <v>Kimi RAIKKONEN</v>
      </c>
      <c r="DO8" s="25">
        <f t="shared" si="49"/>
        <v>1</v>
      </c>
      <c r="DP8" s="25">
        <f t="shared" si="50"/>
        <v>0</v>
      </c>
      <c r="DQ8" s="25">
        <f>IF(DN8="","",COUNTIF($DO$4:DO8,DO8)-1)</f>
        <v>4</v>
      </c>
      <c r="DS8" s="25">
        <f t="shared" si="51"/>
        <v>5</v>
      </c>
      <c r="DT8" s="25" t="str">
        <f t="shared" si="52"/>
        <v>Kimi RAIKKONEN</v>
      </c>
      <c r="DU8" s="25">
        <f t="shared" si="53"/>
        <v>1</v>
      </c>
      <c r="DV8" s="25">
        <f t="shared" si="54"/>
        <v>0</v>
      </c>
      <c r="DW8" s="25">
        <f>IF(DT8="","",COUNTIF($DU$4:DU8,DU8)-1)</f>
        <v>4</v>
      </c>
      <c r="DY8" s="25">
        <f t="shared" si="55"/>
        <v>5</v>
      </c>
      <c r="DZ8" s="25" t="str">
        <f t="shared" si="56"/>
        <v>Kimi RAIKKONEN</v>
      </c>
      <c r="EA8" s="25">
        <f t="shared" si="57"/>
        <v>1</v>
      </c>
      <c r="EB8" s="25">
        <f t="shared" si="58"/>
        <v>0</v>
      </c>
      <c r="EC8" s="25">
        <f>IF(DZ8="","",COUNTIF($EA$4:EA8,EA8)-1)</f>
        <v>4</v>
      </c>
    </row>
    <row r="9" spans="1:133" x14ac:dyDescent="0.25">
      <c r="A9" s="25">
        <v>8</v>
      </c>
      <c r="B9" s="25" t="s">
        <v>169</v>
      </c>
      <c r="C9" s="25" t="s">
        <v>170</v>
      </c>
      <c r="E9" s="25" t="str">
        <f>IF('2'!$D$20="","",'2'!$D$20)</f>
        <v/>
      </c>
      <c r="G9" s="25">
        <f t="shared" si="1"/>
        <v>6</v>
      </c>
      <c r="H9" s="25" t="str">
        <f>IF(PILOTOS!D18="","",PILOTOS!D18)</f>
        <v>Romain GROSJEAN</v>
      </c>
      <c r="I9" s="25" t="str">
        <f>IF(PILOTOS!E18="","",PILOTOS!E18)</f>
        <v>Lotus</v>
      </c>
      <c r="J9" s="25">
        <f t="shared" si="2"/>
        <v>0</v>
      </c>
      <c r="K9" s="25">
        <f t="shared" si="3"/>
        <v>0</v>
      </c>
      <c r="L9" s="25">
        <f t="shared" si="4"/>
        <v>0</v>
      </c>
      <c r="M9" s="25">
        <f t="shared" si="5"/>
        <v>0</v>
      </c>
      <c r="N9" s="25">
        <f t="shared" si="6"/>
        <v>0</v>
      </c>
      <c r="O9" s="25">
        <f t="shared" si="7"/>
        <v>0</v>
      </c>
      <c r="P9" s="25">
        <f t="shared" si="8"/>
        <v>0</v>
      </c>
      <c r="Q9" s="25">
        <f t="shared" si="9"/>
        <v>0</v>
      </c>
      <c r="R9" s="25">
        <f t="shared" si="10"/>
        <v>0</v>
      </c>
      <c r="S9" s="25">
        <f t="shared" si="11"/>
        <v>0</v>
      </c>
      <c r="T9" s="25">
        <f t="shared" si="12"/>
        <v>0</v>
      </c>
      <c r="U9" s="25">
        <f t="shared" si="13"/>
        <v>0</v>
      </c>
      <c r="V9" s="25">
        <f t="shared" si="14"/>
        <v>0</v>
      </c>
      <c r="W9" s="25">
        <f t="shared" si="15"/>
        <v>0</v>
      </c>
      <c r="X9" s="25">
        <f t="shared" si="16"/>
        <v>0</v>
      </c>
      <c r="Y9" s="25">
        <f t="shared" si="17"/>
        <v>0</v>
      </c>
      <c r="Z9" s="25">
        <f t="shared" si="18"/>
        <v>0</v>
      </c>
      <c r="AA9" s="25">
        <f t="shared" si="19"/>
        <v>0</v>
      </c>
      <c r="AB9" s="25">
        <f t="shared" si="20"/>
        <v>0</v>
      </c>
      <c r="AC9" s="25">
        <f t="shared" si="21"/>
        <v>0</v>
      </c>
      <c r="AD9" s="25">
        <f t="shared" si="22"/>
        <v>0</v>
      </c>
      <c r="AE9" s="25">
        <f>IF(PILOTOS!C18="","",PILOTOS!C18)</f>
        <v>8</v>
      </c>
      <c r="AF9" s="25">
        <f t="shared" si="23"/>
        <v>5</v>
      </c>
      <c r="AG9" s="25">
        <f>IF($H9="","",SUMIF('1'!$D$19:$D$28,Conf!$H9,'1'!$F$19:$F$28))</f>
        <v>0</v>
      </c>
      <c r="AH9" s="25">
        <f>IF($H9="","",SUMIF('2'!$D$19:$D$28,Conf!$H9,'2'!$F$19:$F$28))</f>
        <v>0</v>
      </c>
      <c r="AI9" s="25">
        <f>IF($H9="","",SUMIF('3'!$D$19:$D$28,Conf!$H9,'3'!$F$19:$F$28))</f>
        <v>0</v>
      </c>
      <c r="AJ9" s="25">
        <f>IF($H9="","",SUMIF('4'!$D$19:$D$28,Conf!$H9,'4'!$F$19:$F$28))</f>
        <v>0</v>
      </c>
      <c r="AK9" s="25">
        <f>IF($H9="","",SUMIF('5'!$D$19:$D$28,Conf!$H9,'5'!$F$19:$F$28))</f>
        <v>0</v>
      </c>
      <c r="AL9" s="25">
        <f>IF($H9="","",SUMIF('6'!$D$19:$D$28,Conf!$H9,'6'!$F$19:$F$28))</f>
        <v>0</v>
      </c>
      <c r="AM9" s="25">
        <f>IF($H9="","",SUMIF('7'!$D$19:$D$28,Conf!$H9,'7'!$F$19:$F$28))</f>
        <v>0</v>
      </c>
      <c r="AN9" s="25">
        <f>IF($H9="","",SUMIF('8'!$D$19:$D$28,Conf!$H9,'8'!$F$19:$F$28))</f>
        <v>0</v>
      </c>
      <c r="AO9" s="25">
        <f>IF($H9="","",SUMIF('9'!$D$19:$D$28,Conf!$H9,'9'!$F$19:$F$28))</f>
        <v>0</v>
      </c>
      <c r="AP9" s="25">
        <f>IF($H9="","",SUMIF('10'!$D$19:$D$28,Conf!$H9,'10'!$F$19:$F$28))</f>
        <v>0</v>
      </c>
      <c r="AQ9" s="25">
        <f>IF($H9="","",SUMIF('11'!$D$19:$D$28,Conf!$H9,'11'!$F$19:$F$28))</f>
        <v>0</v>
      </c>
      <c r="AR9" s="25">
        <f>IF($H9="","",SUMIF('12'!$D$19:$D$28,Conf!$H9,'12'!$F$19:$F$28))</f>
        <v>0</v>
      </c>
      <c r="AS9" s="25">
        <f>IF($H9="","",SUMIF('13'!$D$19:$D$28,Conf!$H9,'13'!$F$19:$F$28))</f>
        <v>0</v>
      </c>
      <c r="AT9" s="25">
        <f>IF($H9="","",SUMIF('14'!$D$19:$D$28,Conf!$H9,'14'!$F$19:$F$28))</f>
        <v>0</v>
      </c>
      <c r="AU9" s="25">
        <f>IF($H9="","",SUMIF('15'!$D$19:$D$28,Conf!$H9,'15'!$F$19:$F$28))</f>
        <v>0</v>
      </c>
      <c r="AV9" s="25">
        <f>IF($H9="","",SUMIF('16'!$D$19:$D$28,Conf!$H9,'16'!$F$19:$F$28))</f>
        <v>0</v>
      </c>
      <c r="AW9" s="25">
        <f>IF($H9="","",SUMIF('17'!$D$19:$D$28,Conf!$H9,'17'!$F$19:$F$28))</f>
        <v>0</v>
      </c>
      <c r="AX9" s="25">
        <f>IF($H9="","",SUMIF('18'!$D$19:$D$28,Conf!$H9,'18'!$F$19:$F$28))</f>
        <v>0</v>
      </c>
      <c r="AY9" s="25">
        <f>IF($H9="","",SUMIF('19'!$D$19:$D$28,Conf!$H9,'19'!$F$19:$F$28))</f>
        <v>0</v>
      </c>
      <c r="AZ9" s="25">
        <f t="shared" si="24"/>
        <v>0</v>
      </c>
      <c r="BA9" s="25">
        <f t="shared" si="25"/>
        <v>0</v>
      </c>
      <c r="BB9" s="25">
        <f t="shared" si="26"/>
        <v>0</v>
      </c>
      <c r="BC9" s="25">
        <f t="shared" si="27"/>
        <v>0</v>
      </c>
      <c r="BD9" s="25">
        <f t="shared" si="28"/>
        <v>0</v>
      </c>
      <c r="BE9" s="25">
        <f t="shared" si="29"/>
        <v>0</v>
      </c>
      <c r="BF9" s="25">
        <f t="shared" si="30"/>
        <v>0</v>
      </c>
      <c r="BG9" s="25">
        <f t="shared" si="31"/>
        <v>0</v>
      </c>
      <c r="BH9" s="25">
        <f t="shared" si="32"/>
        <v>0</v>
      </c>
      <c r="BI9" s="25">
        <f t="shared" si="33"/>
        <v>0</v>
      </c>
      <c r="BJ9" s="25">
        <f t="shared" si="34"/>
        <v>0</v>
      </c>
      <c r="BK9" s="25">
        <f t="shared" si="35"/>
        <v>0</v>
      </c>
      <c r="BL9" s="25">
        <f t="shared" si="36"/>
        <v>0</v>
      </c>
      <c r="BM9" s="25">
        <f t="shared" si="37"/>
        <v>0</v>
      </c>
      <c r="BN9" s="25">
        <f t="shared" si="38"/>
        <v>0</v>
      </c>
      <c r="BO9" s="25">
        <f t="shared" si="39"/>
        <v>0</v>
      </c>
      <c r="BP9" s="25">
        <f t="shared" si="59"/>
        <v>0</v>
      </c>
      <c r="BQ9" s="25">
        <f t="shared" si="40"/>
        <v>0</v>
      </c>
      <c r="BR9" s="25">
        <f t="shared" si="41"/>
        <v>0</v>
      </c>
      <c r="BS9" s="25">
        <f>IF($H9="","",RANK(AZ9,AZ$4:AZ$35,0)+COUNTIF($AZ$4:AZ9,AZ9)-1)</f>
        <v>6</v>
      </c>
      <c r="BT9" s="25">
        <f>IF($H9="","",RANK(BA9,BA$4:BA$35,0)+COUNTIF($BA$4:BA9,BA9)-1)</f>
        <v>6</v>
      </c>
      <c r="BU9" s="25">
        <f>IF($H9="","",RANK(BB9,BB$4:BB$35,0)+COUNTIF($BB$4:BB9,BB9)-1)</f>
        <v>6</v>
      </c>
      <c r="BV9" s="25">
        <f>IF($H9="","",RANK(BC9,BC$4:BC$35,0)+COUNTIF($BC$4:BC9,BC9)-1)</f>
        <v>6</v>
      </c>
      <c r="BW9" s="25">
        <f>IF($H9="","",RANK(BD9,BD$4:BD$35,0)+COUNTIF($BD$4:BD9,BD9)-1)</f>
        <v>6</v>
      </c>
      <c r="BX9" s="25">
        <f>IF($H9="","",RANK(BE9,BE$4:BE$35,0)+COUNTIF($BE$4:BE9,BE9)-1)</f>
        <v>6</v>
      </c>
      <c r="BY9" s="25">
        <f>IF($H9="","",RANK(BF9,BF$4:BF$35,0)+COUNTIF($BF$4:BF9,BF9)-1)</f>
        <v>6</v>
      </c>
      <c r="BZ9" s="25">
        <f>IF($H9="","",RANK(BG9,BG$4:BG$35,0)+COUNTIF($BG$4:BG9,BG9)-1)</f>
        <v>6</v>
      </c>
      <c r="CA9" s="25">
        <f>IF($H9="","",RANK(BH9,BH$4:BH$35,0)+COUNTIF($BH$4:BH9,BH9)-1)</f>
        <v>6</v>
      </c>
      <c r="CB9" s="25">
        <f>IF($H9="","",RANK(BI9,BI$4:BI$35,0)+COUNTIF($BI$4:BI9,BI9)-1)</f>
        <v>6</v>
      </c>
      <c r="CC9" s="25">
        <f>IF($H9="","",RANK(BJ9,BJ$4:BJ$35,0)+COUNTIF($BJ$4:BJ9,BJ9)-1)</f>
        <v>6</v>
      </c>
      <c r="CD9" s="25">
        <f>IF($H9="","",RANK(BK9,BK$4:BK$35,0)+COUNTIF($BK$4:BK9,BK9)-1)</f>
        <v>6</v>
      </c>
      <c r="CE9" s="25">
        <f>IF($H9="","",RANK(BL9,BL$4:BL$35,0)+COUNTIF($BL$4:BL9,BL9)-1)</f>
        <v>6</v>
      </c>
      <c r="CF9" s="25">
        <f>IF($H9="","",RANK(BM9,BM$4:BM$35,0)+COUNTIF($BM$4:BM9,BM9)-1)</f>
        <v>6</v>
      </c>
      <c r="CG9" s="25">
        <f>IF($H9="","",RANK(BN9,BN$4:BN$35,0)+COUNTIF($BN$4:BN9,BN9)-1)</f>
        <v>6</v>
      </c>
      <c r="CH9" s="25">
        <f>IF($H9="","",RANK(BO9,BO$4:BO$35,0)+COUNTIF($BO$4:BO9,BO9)-1)</f>
        <v>6</v>
      </c>
      <c r="CI9" s="25">
        <f>IF($H9="","",RANK(BP9,BP$4:BP$35,0)+COUNTIF($BP$4:BP9,BP9)-1)</f>
        <v>6</v>
      </c>
      <c r="CJ9" s="25">
        <f>IF($H9="","",RANK(BQ9,BQ$4:BQ$35,0)+COUNTIF($BQ$4:BQ9,BQ9)-1)</f>
        <v>6</v>
      </c>
      <c r="CK9" s="25">
        <f>IF($H9="","",RANK(BR9,BR$4:BR$35,0)+COUNTIF($BR$4:BR9,BR9)-1)</f>
        <v>6</v>
      </c>
      <c r="CL9" s="25">
        <f t="shared" si="42"/>
        <v>0</v>
      </c>
      <c r="CM9" s="25">
        <f>IF($H9="","",IF('1'!$D$14=Conf!$H9,1,0))</f>
        <v>0</v>
      </c>
      <c r="CN9" s="25">
        <f>IF($H9="","",IF('2'!$D$14=Conf!$H9,1,0))</f>
        <v>0</v>
      </c>
      <c r="CO9" s="25">
        <f>IF($H9="","",IF('3'!$D$14=Conf!$H9,1,0))</f>
        <v>0</v>
      </c>
      <c r="CP9" s="25">
        <f>IF($H9="","",IF('4'!$D$14=Conf!$H9,1,0))</f>
        <v>0</v>
      </c>
      <c r="CQ9" s="25">
        <f>IF($H9="","",IF('5'!$D$14=Conf!$H9,1,0))</f>
        <v>0</v>
      </c>
      <c r="CR9" s="25">
        <f>IF($H9="","",IF('6'!$D$14=Conf!$H9,1,0))</f>
        <v>0</v>
      </c>
      <c r="CS9" s="25">
        <f>IF($H9="","",IF('7'!$D$14=Conf!$H9,1,0))</f>
        <v>0</v>
      </c>
      <c r="CT9" s="25">
        <f>IF($H9="","",IF('8'!$D$14=Conf!$H9,1,0))</f>
        <v>0</v>
      </c>
      <c r="CU9" s="25">
        <f>IF($H9="","",IF('9'!$D$14=Conf!$H9,1,0))</f>
        <v>0</v>
      </c>
      <c r="CV9" s="25">
        <f>IF($H9="","",IF('10'!$D$14=Conf!$H9,1,0))</f>
        <v>0</v>
      </c>
      <c r="CW9" s="25">
        <f>IF($H9="","",IF('11'!$D$14=Conf!$H9,1,0))</f>
        <v>0</v>
      </c>
      <c r="CX9" s="25">
        <f>IF($H9="","",IF('12'!$D$14=Conf!$H9,1,0))</f>
        <v>0</v>
      </c>
      <c r="CY9" s="25">
        <f>IF($H9="","",IF('13'!$D$14=Conf!$H9,1,0))</f>
        <v>0</v>
      </c>
      <c r="CZ9" s="25">
        <f>IF($H9="","",IF('14'!$D$14=Conf!$H9,1,0))</f>
        <v>0</v>
      </c>
      <c r="DA9" s="25">
        <f>IF($H9="","",IF('15'!$D$14=Conf!$H9,1,0))</f>
        <v>0</v>
      </c>
      <c r="DB9" s="25">
        <f>IF($H9="","",IF('16'!$D$14=Conf!$H9,1,0))</f>
        <v>0</v>
      </c>
      <c r="DC9" s="25">
        <f>IF($H9="","",IF('17'!$D$14=Conf!$H9,1,0))</f>
        <v>0</v>
      </c>
      <c r="DD9" s="25">
        <f>IF($H9="","",IF('18'!$D$14=Conf!$H9,1,0))</f>
        <v>0</v>
      </c>
      <c r="DE9" s="25">
        <f>IF($H9="","",IF('19'!$D$14=Conf!$H9,1,0))</f>
        <v>0</v>
      </c>
      <c r="DG9" s="25">
        <f t="shared" si="43"/>
        <v>6</v>
      </c>
      <c r="DH9" s="25" t="str">
        <f t="shared" si="44"/>
        <v>Romain GROSJEAN</v>
      </c>
      <c r="DI9" s="25">
        <f t="shared" si="45"/>
        <v>1</v>
      </c>
      <c r="DJ9" s="25">
        <f t="shared" si="46"/>
        <v>0</v>
      </c>
      <c r="DK9" s="25">
        <f>IF(DH9="","",COUNTIF($DI$4:DI9,DI9)-1)</f>
        <v>5</v>
      </c>
      <c r="DM9" s="25">
        <f t="shared" si="47"/>
        <v>6</v>
      </c>
      <c r="DN9" s="25" t="str">
        <f t="shared" si="48"/>
        <v>Romain GROSJEAN</v>
      </c>
      <c r="DO9" s="25">
        <f t="shared" si="49"/>
        <v>1</v>
      </c>
      <c r="DP9" s="25">
        <f t="shared" si="50"/>
        <v>0</v>
      </c>
      <c r="DQ9" s="25">
        <f>IF(DN9="","",COUNTIF($DO$4:DO9,DO9)-1)</f>
        <v>5</v>
      </c>
      <c r="DS9" s="25">
        <f t="shared" si="51"/>
        <v>6</v>
      </c>
      <c r="DT9" s="25" t="str">
        <f t="shared" si="52"/>
        <v>Romain GROSJEAN</v>
      </c>
      <c r="DU9" s="25">
        <f t="shared" si="53"/>
        <v>1</v>
      </c>
      <c r="DV9" s="25">
        <f t="shared" si="54"/>
        <v>0</v>
      </c>
      <c r="DW9" s="25">
        <f>IF(DT9="","",COUNTIF($DU$4:DU9,DU9)-1)</f>
        <v>5</v>
      </c>
      <c r="DY9" s="25">
        <f t="shared" si="55"/>
        <v>6</v>
      </c>
      <c r="DZ9" s="25" t="str">
        <f t="shared" si="56"/>
        <v>Romain GROSJEAN</v>
      </c>
      <c r="EA9" s="25">
        <f t="shared" si="57"/>
        <v>1</v>
      </c>
      <c r="EB9" s="25">
        <f t="shared" si="58"/>
        <v>0</v>
      </c>
      <c r="EC9" s="25">
        <f>IF(DZ9="","",COUNTIF($EA$4:EA9,EA9)-1)</f>
        <v>5</v>
      </c>
    </row>
    <row r="10" spans="1:133" x14ac:dyDescent="0.25">
      <c r="A10" s="25">
        <v>9</v>
      </c>
      <c r="B10" s="25" t="s">
        <v>171</v>
      </c>
      <c r="C10" s="25" t="s">
        <v>21</v>
      </c>
      <c r="E10" s="25" t="str">
        <f>IF('2'!$D$21="","",'2'!$D$21)</f>
        <v/>
      </c>
      <c r="G10" s="25">
        <f t="shared" si="1"/>
        <v>7</v>
      </c>
      <c r="H10" s="25" t="str">
        <f>IF(PILOTOS!D19="","",PILOTOS!D19)</f>
        <v>Marcus ERICSSON</v>
      </c>
      <c r="I10" s="25" t="str">
        <f>IF(PILOTOS!E19="","",PILOTOS!E19)</f>
        <v>Caterham</v>
      </c>
      <c r="J10" s="25">
        <f t="shared" si="2"/>
        <v>0</v>
      </c>
      <c r="K10" s="25">
        <f t="shared" si="3"/>
        <v>0</v>
      </c>
      <c r="L10" s="25">
        <f t="shared" si="4"/>
        <v>0</v>
      </c>
      <c r="M10" s="25">
        <f t="shared" si="5"/>
        <v>0</v>
      </c>
      <c r="N10" s="25">
        <f t="shared" si="6"/>
        <v>0</v>
      </c>
      <c r="O10" s="25">
        <f t="shared" si="7"/>
        <v>0</v>
      </c>
      <c r="P10" s="25">
        <f t="shared" si="8"/>
        <v>0</v>
      </c>
      <c r="Q10" s="25">
        <f t="shared" si="9"/>
        <v>0</v>
      </c>
      <c r="R10" s="25">
        <f t="shared" si="10"/>
        <v>0</v>
      </c>
      <c r="S10" s="25">
        <f t="shared" si="11"/>
        <v>0</v>
      </c>
      <c r="T10" s="25">
        <f t="shared" si="12"/>
        <v>0</v>
      </c>
      <c r="U10" s="25">
        <f t="shared" si="13"/>
        <v>0</v>
      </c>
      <c r="V10" s="25">
        <f t="shared" si="14"/>
        <v>0</v>
      </c>
      <c r="W10" s="25">
        <f t="shared" si="15"/>
        <v>0</v>
      </c>
      <c r="X10" s="25">
        <f t="shared" si="16"/>
        <v>0</v>
      </c>
      <c r="Y10" s="25">
        <f t="shared" si="17"/>
        <v>0</v>
      </c>
      <c r="Z10" s="25">
        <f t="shared" si="18"/>
        <v>0</v>
      </c>
      <c r="AA10" s="25">
        <f t="shared" si="19"/>
        <v>0</v>
      </c>
      <c r="AB10" s="25">
        <f t="shared" si="20"/>
        <v>0</v>
      </c>
      <c r="AC10" s="25">
        <f t="shared" si="21"/>
        <v>0</v>
      </c>
      <c r="AD10" s="25">
        <f t="shared" si="22"/>
        <v>0</v>
      </c>
      <c r="AE10" s="25">
        <f>IF(PILOTOS!C19="","",PILOTOS!C19)</f>
        <v>9</v>
      </c>
      <c r="AF10" s="25">
        <f t="shared" si="23"/>
        <v>6</v>
      </c>
      <c r="AG10" s="25">
        <f>IF($H10="","",SUMIF('1'!$D$19:$D$28,Conf!$H10,'1'!$F$19:$F$28))</f>
        <v>0</v>
      </c>
      <c r="AH10" s="25">
        <f>IF($H10="","",SUMIF('2'!$D$19:$D$28,Conf!$H10,'2'!$F$19:$F$28))</f>
        <v>0</v>
      </c>
      <c r="AI10" s="25">
        <f>IF($H10="","",SUMIF('3'!$D$19:$D$28,Conf!$H10,'3'!$F$19:$F$28))</f>
        <v>0</v>
      </c>
      <c r="AJ10" s="25">
        <f>IF($H10="","",SUMIF('4'!$D$19:$D$28,Conf!$H10,'4'!$F$19:$F$28))</f>
        <v>0</v>
      </c>
      <c r="AK10" s="25">
        <f>IF($H10="","",SUMIF('5'!$D$19:$D$28,Conf!$H10,'5'!$F$19:$F$28))</f>
        <v>0</v>
      </c>
      <c r="AL10" s="25">
        <f>IF($H10="","",SUMIF('6'!$D$19:$D$28,Conf!$H10,'6'!$F$19:$F$28))</f>
        <v>0</v>
      </c>
      <c r="AM10" s="25">
        <f>IF($H10="","",SUMIF('7'!$D$19:$D$28,Conf!$H10,'7'!$F$19:$F$28))</f>
        <v>0</v>
      </c>
      <c r="AN10" s="25">
        <f>IF($H10="","",SUMIF('8'!$D$19:$D$28,Conf!$H10,'8'!$F$19:$F$28))</f>
        <v>0</v>
      </c>
      <c r="AO10" s="25">
        <f>IF($H10="","",SUMIF('9'!$D$19:$D$28,Conf!$H10,'9'!$F$19:$F$28))</f>
        <v>0</v>
      </c>
      <c r="AP10" s="25">
        <f>IF($H10="","",SUMIF('10'!$D$19:$D$28,Conf!$H10,'10'!$F$19:$F$28))</f>
        <v>0</v>
      </c>
      <c r="AQ10" s="25">
        <f>IF($H10="","",SUMIF('11'!$D$19:$D$28,Conf!$H10,'11'!$F$19:$F$28))</f>
        <v>0</v>
      </c>
      <c r="AR10" s="25">
        <f>IF($H10="","",SUMIF('12'!$D$19:$D$28,Conf!$H10,'12'!$F$19:$F$28))</f>
        <v>0</v>
      </c>
      <c r="AS10" s="25">
        <f>IF($H10="","",SUMIF('13'!$D$19:$D$28,Conf!$H10,'13'!$F$19:$F$28))</f>
        <v>0</v>
      </c>
      <c r="AT10" s="25">
        <f>IF($H10="","",SUMIF('14'!$D$19:$D$28,Conf!$H10,'14'!$F$19:$F$28))</f>
        <v>0</v>
      </c>
      <c r="AU10" s="25">
        <f>IF($H10="","",SUMIF('15'!$D$19:$D$28,Conf!$H10,'15'!$F$19:$F$28))</f>
        <v>0</v>
      </c>
      <c r="AV10" s="25">
        <f>IF($H10="","",SUMIF('16'!$D$19:$D$28,Conf!$H10,'16'!$F$19:$F$28))</f>
        <v>0</v>
      </c>
      <c r="AW10" s="25">
        <f>IF($H10="","",SUMIF('17'!$D$19:$D$28,Conf!$H10,'17'!$F$19:$F$28))</f>
        <v>0</v>
      </c>
      <c r="AX10" s="25">
        <f>IF($H10="","",SUMIF('18'!$D$19:$D$28,Conf!$H10,'18'!$F$19:$F$28))</f>
        <v>0</v>
      </c>
      <c r="AY10" s="25">
        <f>IF($H10="","",SUMIF('19'!$D$19:$D$28,Conf!$H10,'19'!$F$19:$F$28))</f>
        <v>0</v>
      </c>
      <c r="AZ10" s="25">
        <f t="shared" si="24"/>
        <v>0</v>
      </c>
      <c r="BA10" s="25">
        <f t="shared" si="25"/>
        <v>0</v>
      </c>
      <c r="BB10" s="25">
        <f t="shared" si="26"/>
        <v>0</v>
      </c>
      <c r="BC10" s="25">
        <f t="shared" si="27"/>
        <v>0</v>
      </c>
      <c r="BD10" s="25">
        <f t="shared" si="28"/>
        <v>0</v>
      </c>
      <c r="BE10" s="25">
        <f t="shared" si="29"/>
        <v>0</v>
      </c>
      <c r="BF10" s="25">
        <f t="shared" si="30"/>
        <v>0</v>
      </c>
      <c r="BG10" s="25">
        <f t="shared" si="31"/>
        <v>0</v>
      </c>
      <c r="BH10" s="25">
        <f t="shared" si="32"/>
        <v>0</v>
      </c>
      <c r="BI10" s="25">
        <f t="shared" si="33"/>
        <v>0</v>
      </c>
      <c r="BJ10" s="25">
        <f t="shared" si="34"/>
        <v>0</v>
      </c>
      <c r="BK10" s="25">
        <f t="shared" si="35"/>
        <v>0</v>
      </c>
      <c r="BL10" s="25">
        <f t="shared" si="36"/>
        <v>0</v>
      </c>
      <c r="BM10" s="25">
        <f t="shared" si="37"/>
        <v>0</v>
      </c>
      <c r="BN10" s="25">
        <f t="shared" si="38"/>
        <v>0</v>
      </c>
      <c r="BO10" s="25">
        <f t="shared" si="39"/>
        <v>0</v>
      </c>
      <c r="BP10" s="25">
        <f t="shared" si="59"/>
        <v>0</v>
      </c>
      <c r="BQ10" s="25">
        <f t="shared" si="40"/>
        <v>0</v>
      </c>
      <c r="BR10" s="25">
        <f t="shared" si="41"/>
        <v>0</v>
      </c>
      <c r="BS10" s="25">
        <f>IF($H10="","",RANK(AZ10,AZ$4:AZ$35,0)+COUNTIF($AZ$4:AZ10,AZ10)-1)</f>
        <v>7</v>
      </c>
      <c r="BT10" s="25">
        <f>IF($H10="","",RANK(BA10,BA$4:BA$35,0)+COUNTIF($BA$4:BA10,BA10)-1)</f>
        <v>7</v>
      </c>
      <c r="BU10" s="25">
        <f>IF($H10="","",RANK(BB10,BB$4:BB$35,0)+COUNTIF($BB$4:BB10,BB10)-1)</f>
        <v>7</v>
      </c>
      <c r="BV10" s="25">
        <f>IF($H10="","",RANK(BC10,BC$4:BC$35,0)+COUNTIF($BC$4:BC10,BC10)-1)</f>
        <v>7</v>
      </c>
      <c r="BW10" s="25">
        <f>IF($H10="","",RANK(BD10,BD$4:BD$35,0)+COUNTIF($BD$4:BD10,BD10)-1)</f>
        <v>7</v>
      </c>
      <c r="BX10" s="25">
        <f>IF($H10="","",RANK(BE10,BE$4:BE$35,0)+COUNTIF($BE$4:BE10,BE10)-1)</f>
        <v>7</v>
      </c>
      <c r="BY10" s="25">
        <f>IF($H10="","",RANK(BF10,BF$4:BF$35,0)+COUNTIF($BF$4:BF10,BF10)-1)</f>
        <v>7</v>
      </c>
      <c r="BZ10" s="25">
        <f>IF($H10="","",RANK(BG10,BG$4:BG$35,0)+COUNTIF($BG$4:BG10,BG10)-1)</f>
        <v>7</v>
      </c>
      <c r="CA10" s="25">
        <f>IF($H10="","",RANK(BH10,BH$4:BH$35,0)+COUNTIF($BH$4:BH10,BH10)-1)</f>
        <v>7</v>
      </c>
      <c r="CB10" s="25">
        <f>IF($H10="","",RANK(BI10,BI$4:BI$35,0)+COUNTIF($BI$4:BI10,BI10)-1)</f>
        <v>7</v>
      </c>
      <c r="CC10" s="25">
        <f>IF($H10="","",RANK(BJ10,BJ$4:BJ$35,0)+COUNTIF($BJ$4:BJ10,BJ10)-1)</f>
        <v>7</v>
      </c>
      <c r="CD10" s="25">
        <f>IF($H10="","",RANK(BK10,BK$4:BK$35,0)+COUNTIF($BK$4:BK10,BK10)-1)</f>
        <v>7</v>
      </c>
      <c r="CE10" s="25">
        <f>IF($H10="","",RANK(BL10,BL$4:BL$35,0)+COUNTIF($BL$4:BL10,BL10)-1)</f>
        <v>7</v>
      </c>
      <c r="CF10" s="25">
        <f>IF($H10="","",RANK(BM10,BM$4:BM$35,0)+COUNTIF($BM$4:BM10,BM10)-1)</f>
        <v>7</v>
      </c>
      <c r="CG10" s="25">
        <f>IF($H10="","",RANK(BN10,BN$4:BN$35,0)+COUNTIF($BN$4:BN10,BN10)-1)</f>
        <v>7</v>
      </c>
      <c r="CH10" s="25">
        <f>IF($H10="","",RANK(BO10,BO$4:BO$35,0)+COUNTIF($BO$4:BO10,BO10)-1)</f>
        <v>7</v>
      </c>
      <c r="CI10" s="25">
        <f>IF($H10="","",RANK(BP10,BP$4:BP$35,0)+COUNTIF($BP$4:BP10,BP10)-1)</f>
        <v>7</v>
      </c>
      <c r="CJ10" s="25">
        <f>IF($H10="","",RANK(BQ10,BQ$4:BQ$35,0)+COUNTIF($BQ$4:BQ10,BQ10)-1)</f>
        <v>7</v>
      </c>
      <c r="CK10" s="25">
        <f>IF($H10="","",RANK(BR10,BR$4:BR$35,0)+COUNTIF($BR$4:BR10,BR10)-1)</f>
        <v>7</v>
      </c>
      <c r="CL10" s="25">
        <f t="shared" si="42"/>
        <v>0</v>
      </c>
      <c r="CM10" s="25">
        <f>IF($H10="","",IF('1'!$D$14=Conf!$H10,1,0))</f>
        <v>0</v>
      </c>
      <c r="CN10" s="25">
        <f>IF($H10="","",IF('2'!$D$14=Conf!$H10,1,0))</f>
        <v>0</v>
      </c>
      <c r="CO10" s="25">
        <f>IF($H10="","",IF('3'!$D$14=Conf!$H10,1,0))</f>
        <v>0</v>
      </c>
      <c r="CP10" s="25">
        <f>IF($H10="","",IF('4'!$D$14=Conf!$H10,1,0))</f>
        <v>0</v>
      </c>
      <c r="CQ10" s="25">
        <f>IF($H10="","",IF('5'!$D$14=Conf!$H10,1,0))</f>
        <v>0</v>
      </c>
      <c r="CR10" s="25">
        <f>IF($H10="","",IF('6'!$D$14=Conf!$H10,1,0))</f>
        <v>0</v>
      </c>
      <c r="CS10" s="25">
        <f>IF($H10="","",IF('7'!$D$14=Conf!$H10,1,0))</f>
        <v>0</v>
      </c>
      <c r="CT10" s="25">
        <f>IF($H10="","",IF('8'!$D$14=Conf!$H10,1,0))</f>
        <v>0</v>
      </c>
      <c r="CU10" s="25">
        <f>IF($H10="","",IF('9'!$D$14=Conf!$H10,1,0))</f>
        <v>0</v>
      </c>
      <c r="CV10" s="25">
        <f>IF($H10="","",IF('10'!$D$14=Conf!$H10,1,0))</f>
        <v>0</v>
      </c>
      <c r="CW10" s="25">
        <f>IF($H10="","",IF('11'!$D$14=Conf!$H10,1,0))</f>
        <v>0</v>
      </c>
      <c r="CX10" s="25">
        <f>IF($H10="","",IF('12'!$D$14=Conf!$H10,1,0))</f>
        <v>0</v>
      </c>
      <c r="CY10" s="25">
        <f>IF($H10="","",IF('13'!$D$14=Conf!$H10,1,0))</f>
        <v>0</v>
      </c>
      <c r="CZ10" s="25">
        <f>IF($H10="","",IF('14'!$D$14=Conf!$H10,1,0))</f>
        <v>0</v>
      </c>
      <c r="DA10" s="25">
        <f>IF($H10="","",IF('15'!$D$14=Conf!$H10,1,0))</f>
        <v>0</v>
      </c>
      <c r="DB10" s="25">
        <f>IF($H10="","",IF('16'!$D$14=Conf!$H10,1,0))</f>
        <v>0</v>
      </c>
      <c r="DC10" s="25">
        <f>IF($H10="","",IF('17'!$D$14=Conf!$H10,1,0))</f>
        <v>0</v>
      </c>
      <c r="DD10" s="25">
        <f>IF($H10="","",IF('18'!$D$14=Conf!$H10,1,0))</f>
        <v>0</v>
      </c>
      <c r="DE10" s="25">
        <f>IF($H10="","",IF('19'!$D$14=Conf!$H10,1,0))</f>
        <v>0</v>
      </c>
      <c r="DG10" s="25">
        <f t="shared" si="43"/>
        <v>7</v>
      </c>
      <c r="DH10" s="25" t="str">
        <f t="shared" si="44"/>
        <v>Marcus ERICSSON</v>
      </c>
      <c r="DI10" s="25">
        <f t="shared" si="45"/>
        <v>1</v>
      </c>
      <c r="DJ10" s="25">
        <f t="shared" si="46"/>
        <v>0</v>
      </c>
      <c r="DK10" s="25">
        <f>IF(DH10="","",COUNTIF($DI$4:DI10,DI10)-1)</f>
        <v>6</v>
      </c>
      <c r="DM10" s="25">
        <f t="shared" si="47"/>
        <v>7</v>
      </c>
      <c r="DN10" s="25" t="str">
        <f t="shared" si="48"/>
        <v>Marcus ERICSSON</v>
      </c>
      <c r="DO10" s="25">
        <f t="shared" si="49"/>
        <v>1</v>
      </c>
      <c r="DP10" s="25">
        <f t="shared" si="50"/>
        <v>0</v>
      </c>
      <c r="DQ10" s="25">
        <f>IF(DN10="","",COUNTIF($DO$4:DO10,DO10)-1)</f>
        <v>6</v>
      </c>
      <c r="DS10" s="25">
        <f t="shared" si="51"/>
        <v>7</v>
      </c>
      <c r="DT10" s="25" t="str">
        <f t="shared" si="52"/>
        <v>Marcus ERICSSON</v>
      </c>
      <c r="DU10" s="25">
        <f t="shared" si="53"/>
        <v>1</v>
      </c>
      <c r="DV10" s="25">
        <f t="shared" si="54"/>
        <v>0</v>
      </c>
      <c r="DW10" s="25">
        <f>IF(DT10="","",COUNTIF($DU$4:DU10,DU10)-1)</f>
        <v>6</v>
      </c>
      <c r="DY10" s="25">
        <f t="shared" si="55"/>
        <v>7</v>
      </c>
      <c r="DZ10" s="25" t="str">
        <f t="shared" si="56"/>
        <v>Marcus ERICSSON</v>
      </c>
      <c r="EA10" s="25">
        <f t="shared" si="57"/>
        <v>1</v>
      </c>
      <c r="EB10" s="25">
        <f t="shared" si="58"/>
        <v>0</v>
      </c>
      <c r="EC10" s="25">
        <f>IF(DZ10="","",COUNTIF($EA$4:EA10,EA10)-1)</f>
        <v>6</v>
      </c>
    </row>
    <row r="11" spans="1:133" x14ac:dyDescent="0.25">
      <c r="A11" s="25">
        <v>10</v>
      </c>
      <c r="B11" s="25" t="s">
        <v>172</v>
      </c>
      <c r="C11" s="25" t="s">
        <v>22</v>
      </c>
      <c r="E11" s="25" t="str">
        <f>IF('2'!$D$22="","",'2'!$D$22)</f>
        <v/>
      </c>
      <c r="G11" s="25">
        <f t="shared" si="1"/>
        <v>8</v>
      </c>
      <c r="H11" s="25" t="str">
        <f>IF(PILOTOS!D20="","",PILOTOS!D20)</f>
        <v>Kamui KOBAYASHI</v>
      </c>
      <c r="I11" s="25" t="str">
        <f>IF(PILOTOS!E20="","",PILOTOS!E20)</f>
        <v>Caterham</v>
      </c>
      <c r="J11" s="25">
        <f t="shared" si="2"/>
        <v>0</v>
      </c>
      <c r="K11" s="25">
        <f t="shared" si="3"/>
        <v>0</v>
      </c>
      <c r="L11" s="25">
        <f t="shared" si="4"/>
        <v>0</v>
      </c>
      <c r="M11" s="25">
        <f t="shared" si="5"/>
        <v>0</v>
      </c>
      <c r="N11" s="25">
        <f t="shared" si="6"/>
        <v>0</v>
      </c>
      <c r="O11" s="25">
        <f t="shared" si="7"/>
        <v>0</v>
      </c>
      <c r="P11" s="25">
        <f t="shared" si="8"/>
        <v>0</v>
      </c>
      <c r="Q11" s="25">
        <f t="shared" si="9"/>
        <v>0</v>
      </c>
      <c r="R11" s="25">
        <f t="shared" si="10"/>
        <v>0</v>
      </c>
      <c r="S11" s="25">
        <f t="shared" si="11"/>
        <v>0</v>
      </c>
      <c r="T11" s="25">
        <f t="shared" si="12"/>
        <v>0</v>
      </c>
      <c r="U11" s="25">
        <f t="shared" si="13"/>
        <v>0</v>
      </c>
      <c r="V11" s="25">
        <f t="shared" si="14"/>
        <v>0</v>
      </c>
      <c r="W11" s="25">
        <f t="shared" si="15"/>
        <v>0</v>
      </c>
      <c r="X11" s="25">
        <f t="shared" si="16"/>
        <v>0</v>
      </c>
      <c r="Y11" s="25">
        <f t="shared" si="17"/>
        <v>0</v>
      </c>
      <c r="Z11" s="25">
        <f t="shared" si="18"/>
        <v>0</v>
      </c>
      <c r="AA11" s="25">
        <f t="shared" si="19"/>
        <v>0</v>
      </c>
      <c r="AB11" s="25">
        <f t="shared" si="20"/>
        <v>0</v>
      </c>
      <c r="AC11" s="25">
        <f t="shared" si="21"/>
        <v>0</v>
      </c>
      <c r="AD11" s="25">
        <f t="shared" si="22"/>
        <v>0</v>
      </c>
      <c r="AE11" s="25">
        <f>IF(PILOTOS!C20="","",PILOTOS!C20)</f>
        <v>10</v>
      </c>
      <c r="AF11" s="25">
        <f t="shared" si="23"/>
        <v>7</v>
      </c>
      <c r="AG11" s="25">
        <f>IF($H11="","",SUMIF('1'!$D$19:$D$28,Conf!$H11,'1'!$F$19:$F$28))</f>
        <v>0</v>
      </c>
      <c r="AH11" s="25">
        <f>IF($H11="","",SUMIF('2'!$D$19:$D$28,Conf!$H11,'2'!$F$19:$F$28))</f>
        <v>0</v>
      </c>
      <c r="AI11" s="25">
        <f>IF($H11="","",SUMIF('3'!$D$19:$D$28,Conf!$H11,'3'!$F$19:$F$28))</f>
        <v>0</v>
      </c>
      <c r="AJ11" s="25">
        <f>IF($H11="","",SUMIF('4'!$D$19:$D$28,Conf!$H11,'4'!$F$19:$F$28))</f>
        <v>0</v>
      </c>
      <c r="AK11" s="25">
        <f>IF($H11="","",SUMIF('5'!$D$19:$D$28,Conf!$H11,'5'!$F$19:$F$28))</f>
        <v>0</v>
      </c>
      <c r="AL11" s="25">
        <f>IF($H11="","",SUMIF('6'!$D$19:$D$28,Conf!$H11,'6'!$F$19:$F$28))</f>
        <v>0</v>
      </c>
      <c r="AM11" s="25">
        <f>IF($H11="","",SUMIF('7'!$D$19:$D$28,Conf!$H11,'7'!$F$19:$F$28))</f>
        <v>0</v>
      </c>
      <c r="AN11" s="25">
        <f>IF($H11="","",SUMIF('8'!$D$19:$D$28,Conf!$H11,'8'!$F$19:$F$28))</f>
        <v>0</v>
      </c>
      <c r="AO11" s="25">
        <f>IF($H11="","",SUMIF('9'!$D$19:$D$28,Conf!$H11,'9'!$F$19:$F$28))</f>
        <v>0</v>
      </c>
      <c r="AP11" s="25">
        <f>IF($H11="","",SUMIF('10'!$D$19:$D$28,Conf!$H11,'10'!$F$19:$F$28))</f>
        <v>0</v>
      </c>
      <c r="AQ11" s="25">
        <f>IF($H11="","",SUMIF('11'!$D$19:$D$28,Conf!$H11,'11'!$F$19:$F$28))</f>
        <v>0</v>
      </c>
      <c r="AR11" s="25">
        <f>IF($H11="","",SUMIF('12'!$D$19:$D$28,Conf!$H11,'12'!$F$19:$F$28))</f>
        <v>0</v>
      </c>
      <c r="AS11" s="25">
        <f>IF($H11="","",SUMIF('13'!$D$19:$D$28,Conf!$H11,'13'!$F$19:$F$28))</f>
        <v>0</v>
      </c>
      <c r="AT11" s="25">
        <f>IF($H11="","",SUMIF('14'!$D$19:$D$28,Conf!$H11,'14'!$F$19:$F$28))</f>
        <v>0</v>
      </c>
      <c r="AU11" s="25">
        <f>IF($H11="","",SUMIF('15'!$D$19:$D$28,Conf!$H11,'15'!$F$19:$F$28))</f>
        <v>0</v>
      </c>
      <c r="AV11" s="25">
        <f>IF($H11="","",SUMIF('16'!$D$19:$D$28,Conf!$H11,'16'!$F$19:$F$28))</f>
        <v>0</v>
      </c>
      <c r="AW11" s="25">
        <f>IF($H11="","",SUMIF('17'!$D$19:$D$28,Conf!$H11,'17'!$F$19:$F$28))</f>
        <v>0</v>
      </c>
      <c r="AX11" s="25">
        <f>IF($H11="","",SUMIF('18'!$D$19:$D$28,Conf!$H11,'18'!$F$19:$F$28))</f>
        <v>0</v>
      </c>
      <c r="AY11" s="25">
        <f>IF($H11="","",SUMIF('19'!$D$19:$D$28,Conf!$H11,'19'!$F$19:$F$28))</f>
        <v>0</v>
      </c>
      <c r="AZ11" s="25">
        <f t="shared" si="24"/>
        <v>0</v>
      </c>
      <c r="BA11" s="25">
        <f t="shared" si="25"/>
        <v>0</v>
      </c>
      <c r="BB11" s="25">
        <f t="shared" si="26"/>
        <v>0</v>
      </c>
      <c r="BC11" s="25">
        <f t="shared" si="27"/>
        <v>0</v>
      </c>
      <c r="BD11" s="25">
        <f t="shared" si="28"/>
        <v>0</v>
      </c>
      <c r="BE11" s="25">
        <f t="shared" si="29"/>
        <v>0</v>
      </c>
      <c r="BF11" s="25">
        <f t="shared" si="30"/>
        <v>0</v>
      </c>
      <c r="BG11" s="25">
        <f t="shared" si="31"/>
        <v>0</v>
      </c>
      <c r="BH11" s="25">
        <f t="shared" si="32"/>
        <v>0</v>
      </c>
      <c r="BI11" s="25">
        <f t="shared" si="33"/>
        <v>0</v>
      </c>
      <c r="BJ11" s="25">
        <f t="shared" si="34"/>
        <v>0</v>
      </c>
      <c r="BK11" s="25">
        <f t="shared" si="35"/>
        <v>0</v>
      </c>
      <c r="BL11" s="25">
        <f t="shared" si="36"/>
        <v>0</v>
      </c>
      <c r="BM11" s="25">
        <f t="shared" si="37"/>
        <v>0</v>
      </c>
      <c r="BN11" s="25">
        <f t="shared" si="38"/>
        <v>0</v>
      </c>
      <c r="BO11" s="25">
        <f t="shared" si="39"/>
        <v>0</v>
      </c>
      <c r="BP11" s="25">
        <f t="shared" si="59"/>
        <v>0</v>
      </c>
      <c r="BQ11" s="25">
        <f t="shared" si="40"/>
        <v>0</v>
      </c>
      <c r="BR11" s="25">
        <f t="shared" si="41"/>
        <v>0</v>
      </c>
      <c r="BS11" s="25">
        <f>IF($H11="","",RANK(AZ11,AZ$4:AZ$35,0)+COUNTIF($AZ$4:AZ11,AZ11)-1)</f>
        <v>8</v>
      </c>
      <c r="BT11" s="25">
        <f>IF($H11="","",RANK(BA11,BA$4:BA$35,0)+COUNTIF($BA$4:BA11,BA11)-1)</f>
        <v>8</v>
      </c>
      <c r="BU11" s="25">
        <f>IF($H11="","",RANK(BB11,BB$4:BB$35,0)+COUNTIF($BB$4:BB11,BB11)-1)</f>
        <v>8</v>
      </c>
      <c r="BV11" s="25">
        <f>IF($H11="","",RANK(BC11,BC$4:BC$35,0)+COUNTIF($BC$4:BC11,BC11)-1)</f>
        <v>8</v>
      </c>
      <c r="BW11" s="25">
        <f>IF($H11="","",RANK(BD11,BD$4:BD$35,0)+COUNTIF($BD$4:BD11,BD11)-1)</f>
        <v>8</v>
      </c>
      <c r="BX11" s="25">
        <f>IF($H11="","",RANK(BE11,BE$4:BE$35,0)+COUNTIF($BE$4:BE11,BE11)-1)</f>
        <v>8</v>
      </c>
      <c r="BY11" s="25">
        <f>IF($H11="","",RANK(BF11,BF$4:BF$35,0)+COUNTIF($BF$4:BF11,BF11)-1)</f>
        <v>8</v>
      </c>
      <c r="BZ11" s="25">
        <f>IF($H11="","",RANK(BG11,BG$4:BG$35,0)+COUNTIF($BG$4:BG11,BG11)-1)</f>
        <v>8</v>
      </c>
      <c r="CA11" s="25">
        <f>IF($H11="","",RANK(BH11,BH$4:BH$35,0)+COUNTIF($BH$4:BH11,BH11)-1)</f>
        <v>8</v>
      </c>
      <c r="CB11" s="25">
        <f>IF($H11="","",RANK(BI11,BI$4:BI$35,0)+COUNTIF($BI$4:BI11,BI11)-1)</f>
        <v>8</v>
      </c>
      <c r="CC11" s="25">
        <f>IF($H11="","",RANK(BJ11,BJ$4:BJ$35,0)+COUNTIF($BJ$4:BJ11,BJ11)-1)</f>
        <v>8</v>
      </c>
      <c r="CD11" s="25">
        <f>IF($H11="","",RANK(BK11,BK$4:BK$35,0)+COUNTIF($BK$4:BK11,BK11)-1)</f>
        <v>8</v>
      </c>
      <c r="CE11" s="25">
        <f>IF($H11="","",RANK(BL11,BL$4:BL$35,0)+COUNTIF($BL$4:BL11,BL11)-1)</f>
        <v>8</v>
      </c>
      <c r="CF11" s="25">
        <f>IF($H11="","",RANK(BM11,BM$4:BM$35,0)+COUNTIF($BM$4:BM11,BM11)-1)</f>
        <v>8</v>
      </c>
      <c r="CG11" s="25">
        <f>IF($H11="","",RANK(BN11,BN$4:BN$35,0)+COUNTIF($BN$4:BN11,BN11)-1)</f>
        <v>8</v>
      </c>
      <c r="CH11" s="25">
        <f>IF($H11="","",RANK(BO11,BO$4:BO$35,0)+COUNTIF($BO$4:BO11,BO11)-1)</f>
        <v>8</v>
      </c>
      <c r="CI11" s="25">
        <f>IF($H11="","",RANK(BP11,BP$4:BP$35,0)+COUNTIF($BP$4:BP11,BP11)-1)</f>
        <v>8</v>
      </c>
      <c r="CJ11" s="25">
        <f>IF($H11="","",RANK(BQ11,BQ$4:BQ$35,0)+COUNTIF($BQ$4:BQ11,BQ11)-1)</f>
        <v>8</v>
      </c>
      <c r="CK11" s="25">
        <f>IF($H11="","",RANK(BR11,BR$4:BR$35,0)+COUNTIF($BR$4:BR11,BR11)-1)</f>
        <v>8</v>
      </c>
      <c r="CL11" s="25">
        <f t="shared" si="42"/>
        <v>0</v>
      </c>
      <c r="CM11" s="25">
        <f>IF($H11="","",IF('1'!$D$14=Conf!$H11,1,0))</f>
        <v>0</v>
      </c>
      <c r="CN11" s="25">
        <f>IF($H11="","",IF('2'!$D$14=Conf!$H11,1,0))</f>
        <v>0</v>
      </c>
      <c r="CO11" s="25">
        <f>IF($H11="","",IF('3'!$D$14=Conf!$H11,1,0))</f>
        <v>0</v>
      </c>
      <c r="CP11" s="25">
        <f>IF($H11="","",IF('4'!$D$14=Conf!$H11,1,0))</f>
        <v>0</v>
      </c>
      <c r="CQ11" s="25">
        <f>IF($H11="","",IF('5'!$D$14=Conf!$H11,1,0))</f>
        <v>0</v>
      </c>
      <c r="CR11" s="25">
        <f>IF($H11="","",IF('6'!$D$14=Conf!$H11,1,0))</f>
        <v>0</v>
      </c>
      <c r="CS11" s="25">
        <f>IF($H11="","",IF('7'!$D$14=Conf!$H11,1,0))</f>
        <v>0</v>
      </c>
      <c r="CT11" s="25">
        <f>IF($H11="","",IF('8'!$D$14=Conf!$H11,1,0))</f>
        <v>0</v>
      </c>
      <c r="CU11" s="25">
        <f>IF($H11="","",IF('9'!$D$14=Conf!$H11,1,0))</f>
        <v>0</v>
      </c>
      <c r="CV11" s="25">
        <f>IF($H11="","",IF('10'!$D$14=Conf!$H11,1,0))</f>
        <v>0</v>
      </c>
      <c r="CW11" s="25">
        <f>IF($H11="","",IF('11'!$D$14=Conf!$H11,1,0))</f>
        <v>0</v>
      </c>
      <c r="CX11" s="25">
        <f>IF($H11="","",IF('12'!$D$14=Conf!$H11,1,0))</f>
        <v>0</v>
      </c>
      <c r="CY11" s="25">
        <f>IF($H11="","",IF('13'!$D$14=Conf!$H11,1,0))</f>
        <v>0</v>
      </c>
      <c r="CZ11" s="25">
        <f>IF($H11="","",IF('14'!$D$14=Conf!$H11,1,0))</f>
        <v>0</v>
      </c>
      <c r="DA11" s="25">
        <f>IF($H11="","",IF('15'!$D$14=Conf!$H11,1,0))</f>
        <v>0</v>
      </c>
      <c r="DB11" s="25">
        <f>IF($H11="","",IF('16'!$D$14=Conf!$H11,1,0))</f>
        <v>0</v>
      </c>
      <c r="DC11" s="25">
        <f>IF($H11="","",IF('17'!$D$14=Conf!$H11,1,0))</f>
        <v>0</v>
      </c>
      <c r="DD11" s="25">
        <f>IF($H11="","",IF('18'!$D$14=Conf!$H11,1,0))</f>
        <v>0</v>
      </c>
      <c r="DE11" s="25">
        <f>IF($H11="","",IF('19'!$D$14=Conf!$H11,1,0))</f>
        <v>0</v>
      </c>
      <c r="DG11" s="25">
        <f t="shared" si="43"/>
        <v>8</v>
      </c>
      <c r="DH11" s="25" t="str">
        <f t="shared" si="44"/>
        <v>Kamui KOBAYASHI</v>
      </c>
      <c r="DI11" s="25">
        <f t="shared" si="45"/>
        <v>1</v>
      </c>
      <c r="DJ11" s="25">
        <f t="shared" si="46"/>
        <v>0</v>
      </c>
      <c r="DK11" s="25">
        <f>IF(DH11="","",COUNTIF($DI$4:DI11,DI11)-1)</f>
        <v>7</v>
      </c>
      <c r="DM11" s="25">
        <f t="shared" si="47"/>
        <v>8</v>
      </c>
      <c r="DN11" s="25" t="str">
        <f t="shared" si="48"/>
        <v>Kamui KOBAYASHI</v>
      </c>
      <c r="DO11" s="25">
        <f t="shared" si="49"/>
        <v>1</v>
      </c>
      <c r="DP11" s="25">
        <f t="shared" si="50"/>
        <v>0</v>
      </c>
      <c r="DQ11" s="25">
        <f>IF(DN11="","",COUNTIF($DO$4:DO11,DO11)-1)</f>
        <v>7</v>
      </c>
      <c r="DS11" s="25">
        <f t="shared" si="51"/>
        <v>8</v>
      </c>
      <c r="DT11" s="25" t="str">
        <f t="shared" si="52"/>
        <v>Kamui KOBAYASHI</v>
      </c>
      <c r="DU11" s="25">
        <f t="shared" si="53"/>
        <v>1</v>
      </c>
      <c r="DV11" s="25">
        <f t="shared" si="54"/>
        <v>0</v>
      </c>
      <c r="DW11" s="25">
        <f>IF(DT11="","",COUNTIF($DU$4:DU11,DU11)-1)</f>
        <v>7</v>
      </c>
      <c r="DY11" s="25">
        <f t="shared" si="55"/>
        <v>8</v>
      </c>
      <c r="DZ11" s="25" t="str">
        <f t="shared" si="56"/>
        <v>Kamui KOBAYASHI</v>
      </c>
      <c r="EA11" s="25">
        <f t="shared" si="57"/>
        <v>1</v>
      </c>
      <c r="EB11" s="25">
        <f t="shared" si="58"/>
        <v>0</v>
      </c>
      <c r="EC11" s="25">
        <f>IF(DZ11="","",COUNTIF($EA$4:EA11,EA11)-1)</f>
        <v>7</v>
      </c>
    </row>
    <row r="12" spans="1:133" x14ac:dyDescent="0.25">
      <c r="A12" s="25">
        <v>11</v>
      </c>
      <c r="B12" s="25" t="s">
        <v>173</v>
      </c>
      <c r="C12" s="25" t="s">
        <v>23</v>
      </c>
      <c r="E12" s="25" t="str">
        <f>IF('2'!$D$23="","",'2'!$D$23)</f>
        <v/>
      </c>
      <c r="G12" s="25">
        <f t="shared" si="1"/>
        <v>9</v>
      </c>
      <c r="H12" s="25" t="str">
        <f>IF(PILOTOS!D21="","",PILOTOS!D21)</f>
        <v>Sergio PEREZ</v>
      </c>
      <c r="I12" s="25" t="str">
        <f>IF(PILOTOS!E21="","",PILOTOS!E21)</f>
        <v>Force India</v>
      </c>
      <c r="J12" s="25">
        <f t="shared" si="2"/>
        <v>0</v>
      </c>
      <c r="K12" s="25">
        <f t="shared" si="3"/>
        <v>0</v>
      </c>
      <c r="L12" s="25">
        <f t="shared" si="4"/>
        <v>0</v>
      </c>
      <c r="M12" s="25">
        <f t="shared" si="5"/>
        <v>0</v>
      </c>
      <c r="N12" s="25">
        <f t="shared" si="6"/>
        <v>0</v>
      </c>
      <c r="O12" s="25">
        <f t="shared" si="7"/>
        <v>0</v>
      </c>
      <c r="P12" s="25">
        <f t="shared" si="8"/>
        <v>0</v>
      </c>
      <c r="Q12" s="25">
        <f t="shared" si="9"/>
        <v>0</v>
      </c>
      <c r="R12" s="25">
        <f t="shared" si="10"/>
        <v>0</v>
      </c>
      <c r="S12" s="25">
        <f t="shared" si="11"/>
        <v>0</v>
      </c>
      <c r="T12" s="25">
        <f t="shared" si="12"/>
        <v>0</v>
      </c>
      <c r="U12" s="25">
        <f t="shared" si="13"/>
        <v>0</v>
      </c>
      <c r="V12" s="25">
        <f t="shared" si="14"/>
        <v>0</v>
      </c>
      <c r="W12" s="25">
        <f t="shared" si="15"/>
        <v>0</v>
      </c>
      <c r="X12" s="25">
        <f t="shared" si="16"/>
        <v>0</v>
      </c>
      <c r="Y12" s="25">
        <f t="shared" si="17"/>
        <v>0</v>
      </c>
      <c r="Z12" s="25">
        <f t="shared" si="18"/>
        <v>0</v>
      </c>
      <c r="AA12" s="25">
        <f t="shared" si="19"/>
        <v>0</v>
      </c>
      <c r="AB12" s="25">
        <f t="shared" si="20"/>
        <v>0</v>
      </c>
      <c r="AC12" s="25">
        <f t="shared" si="21"/>
        <v>0</v>
      </c>
      <c r="AD12" s="25">
        <f t="shared" si="22"/>
        <v>0</v>
      </c>
      <c r="AE12" s="25">
        <f>IF(PILOTOS!C21="","",PILOTOS!C21)</f>
        <v>11</v>
      </c>
      <c r="AF12" s="25">
        <f t="shared" si="23"/>
        <v>8</v>
      </c>
      <c r="AG12" s="25">
        <f>IF($H12="","",SUMIF('1'!$D$19:$D$28,Conf!$H12,'1'!$F$19:$F$28))</f>
        <v>0</v>
      </c>
      <c r="AH12" s="25">
        <f>IF($H12="","",SUMIF('2'!$D$19:$D$28,Conf!$H12,'2'!$F$19:$F$28))</f>
        <v>0</v>
      </c>
      <c r="AI12" s="25">
        <f>IF($H12="","",SUMIF('3'!$D$19:$D$28,Conf!$H12,'3'!$F$19:$F$28))</f>
        <v>0</v>
      </c>
      <c r="AJ12" s="25">
        <f>IF($H12="","",SUMIF('4'!$D$19:$D$28,Conf!$H12,'4'!$F$19:$F$28))</f>
        <v>0</v>
      </c>
      <c r="AK12" s="25">
        <f>IF($H12="","",SUMIF('5'!$D$19:$D$28,Conf!$H12,'5'!$F$19:$F$28))</f>
        <v>0</v>
      </c>
      <c r="AL12" s="25">
        <f>IF($H12="","",SUMIF('6'!$D$19:$D$28,Conf!$H12,'6'!$F$19:$F$28))</f>
        <v>0</v>
      </c>
      <c r="AM12" s="25">
        <f>IF($H12="","",SUMIF('7'!$D$19:$D$28,Conf!$H12,'7'!$F$19:$F$28))</f>
        <v>0</v>
      </c>
      <c r="AN12" s="25">
        <f>IF($H12="","",SUMIF('8'!$D$19:$D$28,Conf!$H12,'8'!$F$19:$F$28))</f>
        <v>0</v>
      </c>
      <c r="AO12" s="25">
        <f>IF($H12="","",SUMIF('9'!$D$19:$D$28,Conf!$H12,'9'!$F$19:$F$28))</f>
        <v>0</v>
      </c>
      <c r="AP12" s="25">
        <f>IF($H12="","",SUMIF('10'!$D$19:$D$28,Conf!$H12,'10'!$F$19:$F$28))</f>
        <v>0</v>
      </c>
      <c r="AQ12" s="25">
        <f>IF($H12="","",SUMIF('11'!$D$19:$D$28,Conf!$H12,'11'!$F$19:$F$28))</f>
        <v>0</v>
      </c>
      <c r="AR12" s="25">
        <f>IF($H12="","",SUMIF('12'!$D$19:$D$28,Conf!$H12,'12'!$F$19:$F$28))</f>
        <v>0</v>
      </c>
      <c r="AS12" s="25">
        <f>IF($H12="","",SUMIF('13'!$D$19:$D$28,Conf!$H12,'13'!$F$19:$F$28))</f>
        <v>0</v>
      </c>
      <c r="AT12" s="25">
        <f>IF($H12="","",SUMIF('14'!$D$19:$D$28,Conf!$H12,'14'!$F$19:$F$28))</f>
        <v>0</v>
      </c>
      <c r="AU12" s="25">
        <f>IF($H12="","",SUMIF('15'!$D$19:$D$28,Conf!$H12,'15'!$F$19:$F$28))</f>
        <v>0</v>
      </c>
      <c r="AV12" s="25">
        <f>IF($H12="","",SUMIF('16'!$D$19:$D$28,Conf!$H12,'16'!$F$19:$F$28))</f>
        <v>0</v>
      </c>
      <c r="AW12" s="25">
        <f>IF($H12="","",SUMIF('17'!$D$19:$D$28,Conf!$H12,'17'!$F$19:$F$28))</f>
        <v>0</v>
      </c>
      <c r="AX12" s="25">
        <f>IF($H12="","",SUMIF('18'!$D$19:$D$28,Conf!$H12,'18'!$F$19:$F$28))</f>
        <v>0</v>
      </c>
      <c r="AY12" s="25">
        <f>IF($H12="","",SUMIF('19'!$D$19:$D$28,Conf!$H12,'19'!$F$19:$F$28))</f>
        <v>0</v>
      </c>
      <c r="AZ12" s="25">
        <f t="shared" si="24"/>
        <v>0</v>
      </c>
      <c r="BA12" s="25">
        <f t="shared" si="25"/>
        <v>0</v>
      </c>
      <c r="BB12" s="25">
        <f t="shared" si="26"/>
        <v>0</v>
      </c>
      <c r="BC12" s="25">
        <f t="shared" si="27"/>
        <v>0</v>
      </c>
      <c r="BD12" s="25">
        <f t="shared" si="28"/>
        <v>0</v>
      </c>
      <c r="BE12" s="25">
        <f t="shared" si="29"/>
        <v>0</v>
      </c>
      <c r="BF12" s="25">
        <f t="shared" si="30"/>
        <v>0</v>
      </c>
      <c r="BG12" s="25">
        <f t="shared" si="31"/>
        <v>0</v>
      </c>
      <c r="BH12" s="25">
        <f t="shared" si="32"/>
        <v>0</v>
      </c>
      <c r="BI12" s="25">
        <f t="shared" si="33"/>
        <v>0</v>
      </c>
      <c r="BJ12" s="25">
        <f t="shared" si="34"/>
        <v>0</v>
      </c>
      <c r="BK12" s="25">
        <f t="shared" si="35"/>
        <v>0</v>
      </c>
      <c r="BL12" s="25">
        <f t="shared" si="36"/>
        <v>0</v>
      </c>
      <c r="BM12" s="25">
        <f t="shared" si="37"/>
        <v>0</v>
      </c>
      <c r="BN12" s="25">
        <f t="shared" si="38"/>
        <v>0</v>
      </c>
      <c r="BO12" s="25">
        <f t="shared" si="39"/>
        <v>0</v>
      </c>
      <c r="BP12" s="25">
        <f t="shared" si="59"/>
        <v>0</v>
      </c>
      <c r="BQ12" s="25">
        <f t="shared" si="40"/>
        <v>0</v>
      </c>
      <c r="BR12" s="25">
        <f t="shared" si="41"/>
        <v>0</v>
      </c>
      <c r="BS12" s="25">
        <f>IF($H12="","",RANK(AZ12,AZ$4:AZ$35,0)+COUNTIF($AZ$4:AZ12,AZ12)-1)</f>
        <v>9</v>
      </c>
      <c r="BT12" s="25">
        <f>IF($H12="","",RANK(BA12,BA$4:BA$35,0)+COUNTIF($BA$4:BA12,BA12)-1)</f>
        <v>9</v>
      </c>
      <c r="BU12" s="25">
        <f>IF($H12="","",RANK(BB12,BB$4:BB$35,0)+COUNTIF($BB$4:BB12,BB12)-1)</f>
        <v>9</v>
      </c>
      <c r="BV12" s="25">
        <f>IF($H12="","",RANK(BC12,BC$4:BC$35,0)+COUNTIF($BC$4:BC12,BC12)-1)</f>
        <v>9</v>
      </c>
      <c r="BW12" s="25">
        <f>IF($H12="","",RANK(BD12,BD$4:BD$35,0)+COUNTIF($BD$4:BD12,BD12)-1)</f>
        <v>9</v>
      </c>
      <c r="BX12" s="25">
        <f>IF($H12="","",RANK(BE12,BE$4:BE$35,0)+COUNTIF($BE$4:BE12,BE12)-1)</f>
        <v>9</v>
      </c>
      <c r="BY12" s="25">
        <f>IF($H12="","",RANK(BF12,BF$4:BF$35,0)+COUNTIF($BF$4:BF12,BF12)-1)</f>
        <v>9</v>
      </c>
      <c r="BZ12" s="25">
        <f>IF($H12="","",RANK(BG12,BG$4:BG$35,0)+COUNTIF($BG$4:BG12,BG12)-1)</f>
        <v>9</v>
      </c>
      <c r="CA12" s="25">
        <f>IF($H12="","",RANK(BH12,BH$4:BH$35,0)+COUNTIF($BH$4:BH12,BH12)-1)</f>
        <v>9</v>
      </c>
      <c r="CB12" s="25">
        <f>IF($H12="","",RANK(BI12,BI$4:BI$35,0)+COUNTIF($BI$4:BI12,BI12)-1)</f>
        <v>9</v>
      </c>
      <c r="CC12" s="25">
        <f>IF($H12="","",RANK(BJ12,BJ$4:BJ$35,0)+COUNTIF($BJ$4:BJ12,BJ12)-1)</f>
        <v>9</v>
      </c>
      <c r="CD12" s="25">
        <f>IF($H12="","",RANK(BK12,BK$4:BK$35,0)+COUNTIF($BK$4:BK12,BK12)-1)</f>
        <v>9</v>
      </c>
      <c r="CE12" s="25">
        <f>IF($H12="","",RANK(BL12,BL$4:BL$35,0)+COUNTIF($BL$4:BL12,BL12)-1)</f>
        <v>9</v>
      </c>
      <c r="CF12" s="25">
        <f>IF($H12="","",RANK(BM12,BM$4:BM$35,0)+COUNTIF($BM$4:BM12,BM12)-1)</f>
        <v>9</v>
      </c>
      <c r="CG12" s="25">
        <f>IF($H12="","",RANK(BN12,BN$4:BN$35,0)+COUNTIF($BN$4:BN12,BN12)-1)</f>
        <v>9</v>
      </c>
      <c r="CH12" s="25">
        <f>IF($H12="","",RANK(BO12,BO$4:BO$35,0)+COUNTIF($BO$4:BO12,BO12)-1)</f>
        <v>9</v>
      </c>
      <c r="CI12" s="25">
        <f>IF($H12="","",RANK(BP12,BP$4:BP$35,0)+COUNTIF($BP$4:BP12,BP12)-1)</f>
        <v>9</v>
      </c>
      <c r="CJ12" s="25">
        <f>IF($H12="","",RANK(BQ12,BQ$4:BQ$35,0)+COUNTIF($BQ$4:BQ12,BQ12)-1)</f>
        <v>9</v>
      </c>
      <c r="CK12" s="25">
        <f>IF($H12="","",RANK(BR12,BR$4:BR$35,0)+COUNTIF($BR$4:BR12,BR12)-1)</f>
        <v>9</v>
      </c>
      <c r="CL12" s="25">
        <f t="shared" si="42"/>
        <v>0</v>
      </c>
      <c r="CM12" s="25">
        <f>IF($H12="","",IF('1'!$D$14=Conf!$H12,1,0))</f>
        <v>0</v>
      </c>
      <c r="CN12" s="25">
        <f>IF($H12="","",IF('2'!$D$14=Conf!$H12,1,0))</f>
        <v>0</v>
      </c>
      <c r="CO12" s="25">
        <f>IF($H12="","",IF('3'!$D$14=Conf!$H12,1,0))</f>
        <v>0</v>
      </c>
      <c r="CP12" s="25">
        <f>IF($H12="","",IF('4'!$D$14=Conf!$H12,1,0))</f>
        <v>0</v>
      </c>
      <c r="CQ12" s="25">
        <f>IF($H12="","",IF('5'!$D$14=Conf!$H12,1,0))</f>
        <v>0</v>
      </c>
      <c r="CR12" s="25">
        <f>IF($H12="","",IF('6'!$D$14=Conf!$H12,1,0))</f>
        <v>0</v>
      </c>
      <c r="CS12" s="25">
        <f>IF($H12="","",IF('7'!$D$14=Conf!$H12,1,0))</f>
        <v>0</v>
      </c>
      <c r="CT12" s="25">
        <f>IF($H12="","",IF('8'!$D$14=Conf!$H12,1,0))</f>
        <v>0</v>
      </c>
      <c r="CU12" s="25">
        <f>IF($H12="","",IF('9'!$D$14=Conf!$H12,1,0))</f>
        <v>0</v>
      </c>
      <c r="CV12" s="25">
        <f>IF($H12="","",IF('10'!$D$14=Conf!$H12,1,0))</f>
        <v>0</v>
      </c>
      <c r="CW12" s="25">
        <f>IF($H12="","",IF('11'!$D$14=Conf!$H12,1,0))</f>
        <v>0</v>
      </c>
      <c r="CX12" s="25">
        <f>IF($H12="","",IF('12'!$D$14=Conf!$H12,1,0))</f>
        <v>0</v>
      </c>
      <c r="CY12" s="25">
        <f>IF($H12="","",IF('13'!$D$14=Conf!$H12,1,0))</f>
        <v>0</v>
      </c>
      <c r="CZ12" s="25">
        <f>IF($H12="","",IF('14'!$D$14=Conf!$H12,1,0))</f>
        <v>0</v>
      </c>
      <c r="DA12" s="25">
        <f>IF($H12="","",IF('15'!$D$14=Conf!$H12,1,0))</f>
        <v>0</v>
      </c>
      <c r="DB12" s="25">
        <f>IF($H12="","",IF('16'!$D$14=Conf!$H12,1,0))</f>
        <v>0</v>
      </c>
      <c r="DC12" s="25">
        <f>IF($H12="","",IF('17'!$D$14=Conf!$H12,1,0))</f>
        <v>0</v>
      </c>
      <c r="DD12" s="25">
        <f>IF($H12="","",IF('18'!$D$14=Conf!$H12,1,0))</f>
        <v>0</v>
      </c>
      <c r="DE12" s="25">
        <f>IF($H12="","",IF('19'!$D$14=Conf!$H12,1,0))</f>
        <v>0</v>
      </c>
      <c r="DG12" s="25">
        <f t="shared" si="43"/>
        <v>9</v>
      </c>
      <c r="DH12" s="25" t="str">
        <f t="shared" si="44"/>
        <v>Sergio PEREZ</v>
      </c>
      <c r="DI12" s="25">
        <f t="shared" si="45"/>
        <v>1</v>
      </c>
      <c r="DJ12" s="25">
        <f t="shared" si="46"/>
        <v>0</v>
      </c>
      <c r="DK12" s="25">
        <f>IF(DH12="","",COUNTIF($DI$4:DI12,DI12)-1)</f>
        <v>8</v>
      </c>
      <c r="DM12" s="25">
        <f t="shared" si="47"/>
        <v>9</v>
      </c>
      <c r="DN12" s="25" t="str">
        <f t="shared" si="48"/>
        <v>Sergio PEREZ</v>
      </c>
      <c r="DO12" s="25">
        <f t="shared" si="49"/>
        <v>1</v>
      </c>
      <c r="DP12" s="25">
        <f t="shared" si="50"/>
        <v>0</v>
      </c>
      <c r="DQ12" s="25">
        <f>IF(DN12="","",COUNTIF($DO$4:DO12,DO12)-1)</f>
        <v>8</v>
      </c>
      <c r="DS12" s="25">
        <f t="shared" si="51"/>
        <v>9</v>
      </c>
      <c r="DT12" s="25" t="str">
        <f t="shared" si="52"/>
        <v>Sergio PEREZ</v>
      </c>
      <c r="DU12" s="25">
        <f t="shared" si="53"/>
        <v>1</v>
      </c>
      <c r="DV12" s="25">
        <f t="shared" si="54"/>
        <v>0</v>
      </c>
      <c r="DW12" s="25">
        <f>IF(DT12="","",COUNTIF($DU$4:DU12,DU12)-1)</f>
        <v>8</v>
      </c>
      <c r="DY12" s="25">
        <f t="shared" si="55"/>
        <v>9</v>
      </c>
      <c r="DZ12" s="25" t="str">
        <f t="shared" si="56"/>
        <v>Sergio PEREZ</v>
      </c>
      <c r="EA12" s="25">
        <f t="shared" si="57"/>
        <v>1</v>
      </c>
      <c r="EB12" s="25">
        <f t="shared" si="58"/>
        <v>0</v>
      </c>
      <c r="EC12" s="25">
        <f>IF(DZ12="","",COUNTIF($EA$4:EA12,EA12)-1)</f>
        <v>8</v>
      </c>
    </row>
    <row r="13" spans="1:133" x14ac:dyDescent="0.25">
      <c r="A13" s="25">
        <v>12</v>
      </c>
      <c r="B13" s="25" t="s">
        <v>174</v>
      </c>
      <c r="C13" s="25" t="s">
        <v>24</v>
      </c>
      <c r="E13" s="24" t="str">
        <f>C4</f>
        <v>GP BAHRAIN</v>
      </c>
      <c r="G13" s="25">
        <f t="shared" si="1"/>
        <v>10</v>
      </c>
      <c r="H13" s="25" t="str">
        <f>IF(PILOTOS!D22="","",PILOTOS!D22)</f>
        <v>Pastor MALDONADO</v>
      </c>
      <c r="I13" s="25" t="str">
        <f>IF(PILOTOS!E22="","",PILOTOS!E22)</f>
        <v>Lotus</v>
      </c>
      <c r="J13" s="25">
        <f t="shared" si="2"/>
        <v>0</v>
      </c>
      <c r="K13" s="25">
        <f t="shared" si="3"/>
        <v>0</v>
      </c>
      <c r="L13" s="25">
        <f t="shared" si="4"/>
        <v>0</v>
      </c>
      <c r="M13" s="25">
        <f t="shared" si="5"/>
        <v>0</v>
      </c>
      <c r="N13" s="25">
        <f t="shared" si="6"/>
        <v>0</v>
      </c>
      <c r="O13" s="25">
        <f t="shared" si="7"/>
        <v>0</v>
      </c>
      <c r="P13" s="25">
        <f t="shared" si="8"/>
        <v>0</v>
      </c>
      <c r="Q13" s="25">
        <f t="shared" si="9"/>
        <v>0</v>
      </c>
      <c r="R13" s="25">
        <f t="shared" si="10"/>
        <v>0</v>
      </c>
      <c r="S13" s="25">
        <f t="shared" si="11"/>
        <v>0</v>
      </c>
      <c r="T13" s="25">
        <f t="shared" si="12"/>
        <v>0</v>
      </c>
      <c r="U13" s="25">
        <f t="shared" si="13"/>
        <v>0</v>
      </c>
      <c r="V13" s="25">
        <f t="shared" si="14"/>
        <v>0</v>
      </c>
      <c r="W13" s="25">
        <f t="shared" si="15"/>
        <v>0</v>
      </c>
      <c r="X13" s="25">
        <f t="shared" si="16"/>
        <v>0</v>
      </c>
      <c r="Y13" s="25">
        <f t="shared" si="17"/>
        <v>0</v>
      </c>
      <c r="Z13" s="25">
        <f t="shared" si="18"/>
        <v>0</v>
      </c>
      <c r="AA13" s="25">
        <f t="shared" si="19"/>
        <v>0</v>
      </c>
      <c r="AB13" s="25">
        <f t="shared" si="20"/>
        <v>0</v>
      </c>
      <c r="AC13" s="25">
        <f t="shared" si="21"/>
        <v>0</v>
      </c>
      <c r="AD13" s="25">
        <f t="shared" si="22"/>
        <v>0</v>
      </c>
      <c r="AE13" s="25">
        <f>IF(PILOTOS!C22="","",PILOTOS!C22)</f>
        <v>13</v>
      </c>
      <c r="AF13" s="25">
        <f t="shared" si="23"/>
        <v>9</v>
      </c>
      <c r="AG13" s="25">
        <f>IF($H13="","",SUMIF('1'!$D$19:$D$28,Conf!$H13,'1'!$F$19:$F$28))</f>
        <v>0</v>
      </c>
      <c r="AH13" s="25">
        <f>IF($H13="","",SUMIF('2'!$D$19:$D$28,Conf!$H13,'2'!$F$19:$F$28))</f>
        <v>0</v>
      </c>
      <c r="AI13" s="25">
        <f>IF($H13="","",SUMIF('3'!$D$19:$D$28,Conf!$H13,'3'!$F$19:$F$28))</f>
        <v>0</v>
      </c>
      <c r="AJ13" s="25">
        <f>IF($H13="","",SUMIF('4'!$D$19:$D$28,Conf!$H13,'4'!$F$19:$F$28))</f>
        <v>0</v>
      </c>
      <c r="AK13" s="25">
        <f>IF($H13="","",SUMIF('5'!$D$19:$D$28,Conf!$H13,'5'!$F$19:$F$28))</f>
        <v>0</v>
      </c>
      <c r="AL13" s="25">
        <f>IF($H13="","",SUMIF('6'!$D$19:$D$28,Conf!$H13,'6'!$F$19:$F$28))</f>
        <v>0</v>
      </c>
      <c r="AM13" s="25">
        <f>IF($H13="","",SUMIF('7'!$D$19:$D$28,Conf!$H13,'7'!$F$19:$F$28))</f>
        <v>0</v>
      </c>
      <c r="AN13" s="25">
        <f>IF($H13="","",SUMIF('8'!$D$19:$D$28,Conf!$H13,'8'!$F$19:$F$28))</f>
        <v>0</v>
      </c>
      <c r="AO13" s="25">
        <f>IF($H13="","",SUMIF('9'!$D$19:$D$28,Conf!$H13,'9'!$F$19:$F$28))</f>
        <v>0</v>
      </c>
      <c r="AP13" s="25">
        <f>IF($H13="","",SUMIF('10'!$D$19:$D$28,Conf!$H13,'10'!$F$19:$F$28))</f>
        <v>0</v>
      </c>
      <c r="AQ13" s="25">
        <f>IF($H13="","",SUMIF('11'!$D$19:$D$28,Conf!$H13,'11'!$F$19:$F$28))</f>
        <v>0</v>
      </c>
      <c r="AR13" s="25">
        <f>IF($H13="","",SUMIF('12'!$D$19:$D$28,Conf!$H13,'12'!$F$19:$F$28))</f>
        <v>0</v>
      </c>
      <c r="AS13" s="25">
        <f>IF($H13="","",SUMIF('13'!$D$19:$D$28,Conf!$H13,'13'!$F$19:$F$28))</f>
        <v>0</v>
      </c>
      <c r="AT13" s="25">
        <f>IF($H13="","",SUMIF('14'!$D$19:$D$28,Conf!$H13,'14'!$F$19:$F$28))</f>
        <v>0</v>
      </c>
      <c r="AU13" s="25">
        <f>IF($H13="","",SUMIF('15'!$D$19:$D$28,Conf!$H13,'15'!$F$19:$F$28))</f>
        <v>0</v>
      </c>
      <c r="AV13" s="25">
        <f>IF($H13="","",SUMIF('16'!$D$19:$D$28,Conf!$H13,'16'!$F$19:$F$28))</f>
        <v>0</v>
      </c>
      <c r="AW13" s="25">
        <f>IF($H13="","",SUMIF('17'!$D$19:$D$28,Conf!$H13,'17'!$F$19:$F$28))</f>
        <v>0</v>
      </c>
      <c r="AX13" s="25">
        <f>IF($H13="","",SUMIF('18'!$D$19:$D$28,Conf!$H13,'18'!$F$19:$F$28))</f>
        <v>0</v>
      </c>
      <c r="AY13" s="25">
        <f>IF($H13="","",SUMIF('19'!$D$19:$D$28,Conf!$H13,'19'!$F$19:$F$28))</f>
        <v>0</v>
      </c>
      <c r="AZ13" s="25">
        <f t="shared" si="24"/>
        <v>0</v>
      </c>
      <c r="BA13" s="25">
        <f t="shared" si="25"/>
        <v>0</v>
      </c>
      <c r="BB13" s="25">
        <f t="shared" si="26"/>
        <v>0</v>
      </c>
      <c r="BC13" s="25">
        <f t="shared" si="27"/>
        <v>0</v>
      </c>
      <c r="BD13" s="25">
        <f t="shared" si="28"/>
        <v>0</v>
      </c>
      <c r="BE13" s="25">
        <f t="shared" si="29"/>
        <v>0</v>
      </c>
      <c r="BF13" s="25">
        <f t="shared" si="30"/>
        <v>0</v>
      </c>
      <c r="BG13" s="25">
        <f t="shared" si="31"/>
        <v>0</v>
      </c>
      <c r="BH13" s="25">
        <f t="shared" si="32"/>
        <v>0</v>
      </c>
      <c r="BI13" s="25">
        <f t="shared" si="33"/>
        <v>0</v>
      </c>
      <c r="BJ13" s="25">
        <f t="shared" si="34"/>
        <v>0</v>
      </c>
      <c r="BK13" s="25">
        <f t="shared" si="35"/>
        <v>0</v>
      </c>
      <c r="BL13" s="25">
        <f t="shared" si="36"/>
        <v>0</v>
      </c>
      <c r="BM13" s="25">
        <f t="shared" si="37"/>
        <v>0</v>
      </c>
      <c r="BN13" s="25">
        <f t="shared" si="38"/>
        <v>0</v>
      </c>
      <c r="BO13" s="25">
        <f t="shared" si="39"/>
        <v>0</v>
      </c>
      <c r="BP13" s="25">
        <f t="shared" si="59"/>
        <v>0</v>
      </c>
      <c r="BQ13" s="25">
        <f t="shared" si="40"/>
        <v>0</v>
      </c>
      <c r="BR13" s="25">
        <f t="shared" si="41"/>
        <v>0</v>
      </c>
      <c r="BS13" s="25">
        <f>IF($H13="","",RANK(AZ13,AZ$4:AZ$35,0)+COUNTIF($AZ$4:AZ13,AZ13)-1)</f>
        <v>10</v>
      </c>
      <c r="BT13" s="25">
        <f>IF($H13="","",RANK(BA13,BA$4:BA$35,0)+COUNTIF($BA$4:BA13,BA13)-1)</f>
        <v>10</v>
      </c>
      <c r="BU13" s="25">
        <f>IF($H13="","",RANK(BB13,BB$4:BB$35,0)+COUNTIF($BB$4:BB13,BB13)-1)</f>
        <v>10</v>
      </c>
      <c r="BV13" s="25">
        <f>IF($H13="","",RANK(BC13,BC$4:BC$35,0)+COUNTIF($BC$4:BC13,BC13)-1)</f>
        <v>10</v>
      </c>
      <c r="BW13" s="25">
        <f>IF($H13="","",RANK(BD13,BD$4:BD$35,0)+COUNTIF($BD$4:BD13,BD13)-1)</f>
        <v>10</v>
      </c>
      <c r="BX13" s="25">
        <f>IF($H13="","",RANK(BE13,BE$4:BE$35,0)+COUNTIF($BE$4:BE13,BE13)-1)</f>
        <v>10</v>
      </c>
      <c r="BY13" s="25">
        <f>IF($H13="","",RANK(BF13,BF$4:BF$35,0)+COUNTIF($BF$4:BF13,BF13)-1)</f>
        <v>10</v>
      </c>
      <c r="BZ13" s="25">
        <f>IF($H13="","",RANK(BG13,BG$4:BG$35,0)+COUNTIF($BG$4:BG13,BG13)-1)</f>
        <v>10</v>
      </c>
      <c r="CA13" s="25">
        <f>IF($H13="","",RANK(BH13,BH$4:BH$35,0)+COUNTIF($BH$4:BH13,BH13)-1)</f>
        <v>10</v>
      </c>
      <c r="CB13" s="25">
        <f>IF($H13="","",RANK(BI13,BI$4:BI$35,0)+COUNTIF($BI$4:BI13,BI13)-1)</f>
        <v>10</v>
      </c>
      <c r="CC13" s="25">
        <f>IF($H13="","",RANK(BJ13,BJ$4:BJ$35,0)+COUNTIF($BJ$4:BJ13,BJ13)-1)</f>
        <v>10</v>
      </c>
      <c r="CD13" s="25">
        <f>IF($H13="","",RANK(BK13,BK$4:BK$35,0)+COUNTIF($BK$4:BK13,BK13)-1)</f>
        <v>10</v>
      </c>
      <c r="CE13" s="25">
        <f>IF($H13="","",RANK(BL13,BL$4:BL$35,0)+COUNTIF($BL$4:BL13,BL13)-1)</f>
        <v>10</v>
      </c>
      <c r="CF13" s="25">
        <f>IF($H13="","",RANK(BM13,BM$4:BM$35,0)+COUNTIF($BM$4:BM13,BM13)-1)</f>
        <v>10</v>
      </c>
      <c r="CG13" s="25">
        <f>IF($H13="","",RANK(BN13,BN$4:BN$35,0)+COUNTIF($BN$4:BN13,BN13)-1)</f>
        <v>10</v>
      </c>
      <c r="CH13" s="25">
        <f>IF($H13="","",RANK(BO13,BO$4:BO$35,0)+COUNTIF($BO$4:BO13,BO13)-1)</f>
        <v>10</v>
      </c>
      <c r="CI13" s="25">
        <f>IF($H13="","",RANK(BP13,BP$4:BP$35,0)+COUNTIF($BP$4:BP13,BP13)-1)</f>
        <v>10</v>
      </c>
      <c r="CJ13" s="25">
        <f>IF($H13="","",RANK(BQ13,BQ$4:BQ$35,0)+COUNTIF($BQ$4:BQ13,BQ13)-1)</f>
        <v>10</v>
      </c>
      <c r="CK13" s="25">
        <f>IF($H13="","",RANK(BR13,BR$4:BR$35,0)+COUNTIF($BR$4:BR13,BR13)-1)</f>
        <v>10</v>
      </c>
      <c r="CL13" s="25">
        <f t="shared" si="42"/>
        <v>0</v>
      </c>
      <c r="CM13" s="25">
        <f>IF($H13="","",IF('1'!$D$14=Conf!$H13,1,0))</f>
        <v>0</v>
      </c>
      <c r="CN13" s="25">
        <f>IF($H13="","",IF('2'!$D$14=Conf!$H13,1,0))</f>
        <v>0</v>
      </c>
      <c r="CO13" s="25">
        <f>IF($H13="","",IF('3'!$D$14=Conf!$H13,1,0))</f>
        <v>0</v>
      </c>
      <c r="CP13" s="25">
        <f>IF($H13="","",IF('4'!$D$14=Conf!$H13,1,0))</f>
        <v>0</v>
      </c>
      <c r="CQ13" s="25">
        <f>IF($H13="","",IF('5'!$D$14=Conf!$H13,1,0))</f>
        <v>0</v>
      </c>
      <c r="CR13" s="25">
        <f>IF($H13="","",IF('6'!$D$14=Conf!$H13,1,0))</f>
        <v>0</v>
      </c>
      <c r="CS13" s="25">
        <f>IF($H13="","",IF('7'!$D$14=Conf!$H13,1,0))</f>
        <v>0</v>
      </c>
      <c r="CT13" s="25">
        <f>IF($H13="","",IF('8'!$D$14=Conf!$H13,1,0))</f>
        <v>0</v>
      </c>
      <c r="CU13" s="25">
        <f>IF($H13="","",IF('9'!$D$14=Conf!$H13,1,0))</f>
        <v>0</v>
      </c>
      <c r="CV13" s="25">
        <f>IF($H13="","",IF('10'!$D$14=Conf!$H13,1,0))</f>
        <v>0</v>
      </c>
      <c r="CW13" s="25">
        <f>IF($H13="","",IF('11'!$D$14=Conf!$H13,1,0))</f>
        <v>0</v>
      </c>
      <c r="CX13" s="25">
        <f>IF($H13="","",IF('12'!$D$14=Conf!$H13,1,0))</f>
        <v>0</v>
      </c>
      <c r="CY13" s="25">
        <f>IF($H13="","",IF('13'!$D$14=Conf!$H13,1,0))</f>
        <v>0</v>
      </c>
      <c r="CZ13" s="25">
        <f>IF($H13="","",IF('14'!$D$14=Conf!$H13,1,0))</f>
        <v>0</v>
      </c>
      <c r="DA13" s="25">
        <f>IF($H13="","",IF('15'!$D$14=Conf!$H13,1,0))</f>
        <v>0</v>
      </c>
      <c r="DB13" s="25">
        <f>IF($H13="","",IF('16'!$D$14=Conf!$H13,1,0))</f>
        <v>0</v>
      </c>
      <c r="DC13" s="25">
        <f>IF($H13="","",IF('17'!$D$14=Conf!$H13,1,0))</f>
        <v>0</v>
      </c>
      <c r="DD13" s="25">
        <f>IF($H13="","",IF('18'!$D$14=Conf!$H13,1,0))</f>
        <v>0</v>
      </c>
      <c r="DE13" s="25">
        <f>IF($H13="","",IF('19'!$D$14=Conf!$H13,1,0))</f>
        <v>0</v>
      </c>
      <c r="DG13" s="25">
        <f t="shared" si="43"/>
        <v>10</v>
      </c>
      <c r="DH13" s="25" t="str">
        <f t="shared" si="44"/>
        <v>Pastor MALDONADO</v>
      </c>
      <c r="DI13" s="25">
        <f t="shared" si="45"/>
        <v>1</v>
      </c>
      <c r="DJ13" s="25">
        <f t="shared" si="46"/>
        <v>0</v>
      </c>
      <c r="DK13" s="25">
        <f>IF(DH13="","",COUNTIF($DI$4:DI13,DI13)-1)</f>
        <v>9</v>
      </c>
      <c r="DM13" s="25">
        <f t="shared" si="47"/>
        <v>10</v>
      </c>
      <c r="DN13" s="25" t="str">
        <f t="shared" si="48"/>
        <v>Pastor MALDONADO</v>
      </c>
      <c r="DO13" s="25">
        <f t="shared" si="49"/>
        <v>1</v>
      </c>
      <c r="DP13" s="25">
        <f t="shared" si="50"/>
        <v>0</v>
      </c>
      <c r="DQ13" s="25">
        <f>IF(DN13="","",COUNTIF($DO$4:DO13,DO13)-1)</f>
        <v>9</v>
      </c>
      <c r="DS13" s="25">
        <f t="shared" si="51"/>
        <v>10</v>
      </c>
      <c r="DT13" s="25" t="str">
        <f t="shared" si="52"/>
        <v>Pastor MALDONADO</v>
      </c>
      <c r="DU13" s="25">
        <f t="shared" si="53"/>
        <v>1</v>
      </c>
      <c r="DV13" s="25">
        <f t="shared" si="54"/>
        <v>0</v>
      </c>
      <c r="DW13" s="25">
        <f>IF(DT13="","",COUNTIF($DU$4:DU13,DU13)-1)</f>
        <v>9</v>
      </c>
      <c r="DY13" s="25">
        <f t="shared" si="55"/>
        <v>10</v>
      </c>
      <c r="DZ13" s="25" t="str">
        <f t="shared" si="56"/>
        <v>Pastor MALDONADO</v>
      </c>
      <c r="EA13" s="25">
        <f t="shared" si="57"/>
        <v>1</v>
      </c>
      <c r="EB13" s="25">
        <f t="shared" si="58"/>
        <v>0</v>
      </c>
      <c r="EC13" s="25">
        <f>IF(DZ13="","",COUNTIF($EA$4:EA13,EA13)-1)</f>
        <v>9</v>
      </c>
    </row>
    <row r="14" spans="1:133" x14ac:dyDescent="0.25">
      <c r="A14" s="25">
        <v>13</v>
      </c>
      <c r="B14" s="25" t="s">
        <v>175</v>
      </c>
      <c r="C14" s="25" t="s">
        <v>25</v>
      </c>
      <c r="E14" s="24" t="str">
        <f>IF('3'!$D$19="","",'3'!$D$19)</f>
        <v/>
      </c>
      <c r="G14" s="25">
        <f t="shared" si="1"/>
        <v>11</v>
      </c>
      <c r="H14" s="25" t="str">
        <f>IF(PILOTOS!D23="","",PILOTOS!D23)</f>
        <v>Fernando ALONSO</v>
      </c>
      <c r="I14" s="25" t="str">
        <f>IF(PILOTOS!E23="","",PILOTOS!E23)</f>
        <v>Ferrari</v>
      </c>
      <c r="J14" s="25">
        <f t="shared" si="2"/>
        <v>0</v>
      </c>
      <c r="K14" s="25">
        <f t="shared" si="3"/>
        <v>0</v>
      </c>
      <c r="L14" s="25">
        <f t="shared" si="4"/>
        <v>0</v>
      </c>
      <c r="M14" s="25">
        <f t="shared" si="5"/>
        <v>0</v>
      </c>
      <c r="N14" s="25">
        <f t="shared" si="6"/>
        <v>0</v>
      </c>
      <c r="O14" s="25">
        <f t="shared" si="7"/>
        <v>0</v>
      </c>
      <c r="P14" s="25">
        <f t="shared" si="8"/>
        <v>0</v>
      </c>
      <c r="Q14" s="25">
        <f t="shared" si="9"/>
        <v>0</v>
      </c>
      <c r="R14" s="25">
        <f t="shared" si="10"/>
        <v>0</v>
      </c>
      <c r="S14" s="25">
        <f t="shared" si="11"/>
        <v>0</v>
      </c>
      <c r="T14" s="25">
        <f t="shared" si="12"/>
        <v>0</v>
      </c>
      <c r="U14" s="25">
        <f t="shared" si="13"/>
        <v>0</v>
      </c>
      <c r="V14" s="25">
        <f t="shared" si="14"/>
        <v>0</v>
      </c>
      <c r="W14" s="25">
        <f t="shared" si="15"/>
        <v>0</v>
      </c>
      <c r="X14" s="25">
        <f t="shared" si="16"/>
        <v>0</v>
      </c>
      <c r="Y14" s="25">
        <f t="shared" si="17"/>
        <v>0</v>
      </c>
      <c r="Z14" s="25">
        <f t="shared" si="18"/>
        <v>0</v>
      </c>
      <c r="AA14" s="25">
        <f t="shared" si="19"/>
        <v>0</v>
      </c>
      <c r="AB14" s="25">
        <f t="shared" si="20"/>
        <v>0</v>
      </c>
      <c r="AC14" s="25">
        <f t="shared" si="21"/>
        <v>0</v>
      </c>
      <c r="AD14" s="25">
        <f t="shared" si="22"/>
        <v>0</v>
      </c>
      <c r="AE14" s="25">
        <f>IF(PILOTOS!C23="","",PILOTOS!C23)</f>
        <v>14</v>
      </c>
      <c r="AF14" s="25">
        <f t="shared" si="23"/>
        <v>10</v>
      </c>
      <c r="AG14" s="25">
        <f>IF($H14="","",SUMIF('1'!$D$19:$D$28,Conf!$H14,'1'!$F$19:$F$28))</f>
        <v>0</v>
      </c>
      <c r="AH14" s="25">
        <f>IF($H14="","",SUMIF('2'!$D$19:$D$28,Conf!$H14,'2'!$F$19:$F$28))</f>
        <v>0</v>
      </c>
      <c r="AI14" s="25">
        <f>IF($H14="","",SUMIF('3'!$D$19:$D$28,Conf!$H14,'3'!$F$19:$F$28))</f>
        <v>0</v>
      </c>
      <c r="AJ14" s="25">
        <f>IF($H14="","",SUMIF('4'!$D$19:$D$28,Conf!$H14,'4'!$F$19:$F$28))</f>
        <v>0</v>
      </c>
      <c r="AK14" s="25">
        <f>IF($H14="","",SUMIF('5'!$D$19:$D$28,Conf!$H14,'5'!$F$19:$F$28))</f>
        <v>0</v>
      </c>
      <c r="AL14" s="25">
        <f>IF($H14="","",SUMIF('6'!$D$19:$D$28,Conf!$H14,'6'!$F$19:$F$28))</f>
        <v>0</v>
      </c>
      <c r="AM14" s="25">
        <f>IF($H14="","",SUMIF('7'!$D$19:$D$28,Conf!$H14,'7'!$F$19:$F$28))</f>
        <v>0</v>
      </c>
      <c r="AN14" s="25">
        <f>IF($H14="","",SUMIF('8'!$D$19:$D$28,Conf!$H14,'8'!$F$19:$F$28))</f>
        <v>0</v>
      </c>
      <c r="AO14" s="25">
        <f>IF($H14="","",SUMIF('9'!$D$19:$D$28,Conf!$H14,'9'!$F$19:$F$28))</f>
        <v>0</v>
      </c>
      <c r="AP14" s="25">
        <f>IF($H14="","",SUMIF('10'!$D$19:$D$28,Conf!$H14,'10'!$F$19:$F$28))</f>
        <v>0</v>
      </c>
      <c r="AQ14" s="25">
        <f>IF($H14="","",SUMIF('11'!$D$19:$D$28,Conf!$H14,'11'!$F$19:$F$28))</f>
        <v>0</v>
      </c>
      <c r="AR14" s="25">
        <f>IF($H14="","",SUMIF('12'!$D$19:$D$28,Conf!$H14,'12'!$F$19:$F$28))</f>
        <v>0</v>
      </c>
      <c r="AS14" s="25">
        <f>IF($H14="","",SUMIF('13'!$D$19:$D$28,Conf!$H14,'13'!$F$19:$F$28))</f>
        <v>0</v>
      </c>
      <c r="AT14" s="25">
        <f>IF($H14="","",SUMIF('14'!$D$19:$D$28,Conf!$H14,'14'!$F$19:$F$28))</f>
        <v>0</v>
      </c>
      <c r="AU14" s="25">
        <f>IF($H14="","",SUMIF('15'!$D$19:$D$28,Conf!$H14,'15'!$F$19:$F$28))</f>
        <v>0</v>
      </c>
      <c r="AV14" s="25">
        <f>IF($H14="","",SUMIF('16'!$D$19:$D$28,Conf!$H14,'16'!$F$19:$F$28))</f>
        <v>0</v>
      </c>
      <c r="AW14" s="25">
        <f>IF($H14="","",SUMIF('17'!$D$19:$D$28,Conf!$H14,'17'!$F$19:$F$28))</f>
        <v>0</v>
      </c>
      <c r="AX14" s="25">
        <f>IF($H14="","",SUMIF('18'!$D$19:$D$28,Conf!$H14,'18'!$F$19:$F$28))</f>
        <v>0</v>
      </c>
      <c r="AY14" s="25">
        <f>IF($H14="","",SUMIF('19'!$D$19:$D$28,Conf!$H14,'19'!$F$19:$F$28))</f>
        <v>0</v>
      </c>
      <c r="AZ14" s="25">
        <f t="shared" si="24"/>
        <v>0</v>
      </c>
      <c r="BA14" s="25">
        <f t="shared" si="25"/>
        <v>0</v>
      </c>
      <c r="BB14" s="25">
        <f t="shared" si="26"/>
        <v>0</v>
      </c>
      <c r="BC14" s="25">
        <f t="shared" si="27"/>
        <v>0</v>
      </c>
      <c r="BD14" s="25">
        <f t="shared" si="28"/>
        <v>0</v>
      </c>
      <c r="BE14" s="25">
        <f t="shared" si="29"/>
        <v>0</v>
      </c>
      <c r="BF14" s="25">
        <f t="shared" si="30"/>
        <v>0</v>
      </c>
      <c r="BG14" s="25">
        <f t="shared" si="31"/>
        <v>0</v>
      </c>
      <c r="BH14" s="25">
        <f t="shared" si="32"/>
        <v>0</v>
      </c>
      <c r="BI14" s="25">
        <f t="shared" si="33"/>
        <v>0</v>
      </c>
      <c r="BJ14" s="25">
        <f t="shared" si="34"/>
        <v>0</v>
      </c>
      <c r="BK14" s="25">
        <f t="shared" si="35"/>
        <v>0</v>
      </c>
      <c r="BL14" s="25">
        <f t="shared" si="36"/>
        <v>0</v>
      </c>
      <c r="BM14" s="25">
        <f t="shared" si="37"/>
        <v>0</v>
      </c>
      <c r="BN14" s="25">
        <f t="shared" si="38"/>
        <v>0</v>
      </c>
      <c r="BO14" s="25">
        <f t="shared" si="39"/>
        <v>0</v>
      </c>
      <c r="BP14" s="25">
        <f t="shared" si="59"/>
        <v>0</v>
      </c>
      <c r="BQ14" s="25">
        <f t="shared" si="40"/>
        <v>0</v>
      </c>
      <c r="BR14" s="25">
        <f t="shared" si="41"/>
        <v>0</v>
      </c>
      <c r="BS14" s="25">
        <f>IF($H14="","",RANK(AZ14,AZ$4:AZ$35,0)+COUNTIF($AZ$4:AZ14,AZ14)-1)</f>
        <v>11</v>
      </c>
      <c r="BT14" s="25">
        <f>IF($H14="","",RANK(BA14,BA$4:BA$35,0)+COUNTIF($BA$4:BA14,BA14)-1)</f>
        <v>11</v>
      </c>
      <c r="BU14" s="25">
        <f>IF($H14="","",RANK(BB14,BB$4:BB$35,0)+COUNTIF($BB$4:BB14,BB14)-1)</f>
        <v>11</v>
      </c>
      <c r="BV14" s="25">
        <f>IF($H14="","",RANK(BC14,BC$4:BC$35,0)+COUNTIF($BC$4:BC14,BC14)-1)</f>
        <v>11</v>
      </c>
      <c r="BW14" s="25">
        <f>IF($H14="","",RANK(BD14,BD$4:BD$35,0)+COUNTIF($BD$4:BD14,BD14)-1)</f>
        <v>11</v>
      </c>
      <c r="BX14" s="25">
        <f>IF($H14="","",RANK(BE14,BE$4:BE$35,0)+COUNTIF($BE$4:BE14,BE14)-1)</f>
        <v>11</v>
      </c>
      <c r="BY14" s="25">
        <f>IF($H14="","",RANK(BF14,BF$4:BF$35,0)+COUNTIF($BF$4:BF14,BF14)-1)</f>
        <v>11</v>
      </c>
      <c r="BZ14" s="25">
        <f>IF($H14="","",RANK(BG14,BG$4:BG$35,0)+COUNTIF($BG$4:BG14,BG14)-1)</f>
        <v>11</v>
      </c>
      <c r="CA14" s="25">
        <f>IF($H14="","",RANK(BH14,BH$4:BH$35,0)+COUNTIF($BH$4:BH14,BH14)-1)</f>
        <v>11</v>
      </c>
      <c r="CB14" s="25">
        <f>IF($H14="","",RANK(BI14,BI$4:BI$35,0)+COUNTIF($BI$4:BI14,BI14)-1)</f>
        <v>11</v>
      </c>
      <c r="CC14" s="25">
        <f>IF($H14="","",RANK(BJ14,BJ$4:BJ$35,0)+COUNTIF($BJ$4:BJ14,BJ14)-1)</f>
        <v>11</v>
      </c>
      <c r="CD14" s="25">
        <f>IF($H14="","",RANK(BK14,BK$4:BK$35,0)+COUNTIF($BK$4:BK14,BK14)-1)</f>
        <v>11</v>
      </c>
      <c r="CE14" s="25">
        <f>IF($H14="","",RANK(BL14,BL$4:BL$35,0)+COUNTIF($BL$4:BL14,BL14)-1)</f>
        <v>11</v>
      </c>
      <c r="CF14" s="25">
        <f>IF($H14="","",RANK(BM14,BM$4:BM$35,0)+COUNTIF($BM$4:BM14,BM14)-1)</f>
        <v>11</v>
      </c>
      <c r="CG14" s="25">
        <f>IF($H14="","",RANK(BN14,BN$4:BN$35,0)+COUNTIF($BN$4:BN14,BN14)-1)</f>
        <v>11</v>
      </c>
      <c r="CH14" s="25">
        <f>IF($H14="","",RANK(BO14,BO$4:BO$35,0)+COUNTIF($BO$4:BO14,BO14)-1)</f>
        <v>11</v>
      </c>
      <c r="CI14" s="25">
        <f>IF($H14="","",RANK(BP14,BP$4:BP$35,0)+COUNTIF($BP$4:BP14,BP14)-1)</f>
        <v>11</v>
      </c>
      <c r="CJ14" s="25">
        <f>IF($H14="","",RANK(BQ14,BQ$4:BQ$35,0)+COUNTIF($BQ$4:BQ14,BQ14)-1)</f>
        <v>11</v>
      </c>
      <c r="CK14" s="25">
        <f>IF($H14="","",RANK(BR14,BR$4:BR$35,0)+COUNTIF($BR$4:BR14,BR14)-1)</f>
        <v>11</v>
      </c>
      <c r="CL14" s="25">
        <f t="shared" si="42"/>
        <v>0</v>
      </c>
      <c r="CM14" s="25">
        <f>IF($H14="","",IF('1'!$D$14=Conf!$H14,1,0))</f>
        <v>0</v>
      </c>
      <c r="CN14" s="25">
        <f>IF($H14="","",IF('2'!$D$14=Conf!$H14,1,0))</f>
        <v>0</v>
      </c>
      <c r="CO14" s="25">
        <f>IF($H14="","",IF('3'!$D$14=Conf!$H14,1,0))</f>
        <v>0</v>
      </c>
      <c r="CP14" s="25">
        <f>IF($H14="","",IF('4'!$D$14=Conf!$H14,1,0))</f>
        <v>0</v>
      </c>
      <c r="CQ14" s="25">
        <f>IF($H14="","",IF('5'!$D$14=Conf!$H14,1,0))</f>
        <v>0</v>
      </c>
      <c r="CR14" s="25">
        <f>IF($H14="","",IF('6'!$D$14=Conf!$H14,1,0))</f>
        <v>0</v>
      </c>
      <c r="CS14" s="25">
        <f>IF($H14="","",IF('7'!$D$14=Conf!$H14,1,0))</f>
        <v>0</v>
      </c>
      <c r="CT14" s="25">
        <f>IF($H14="","",IF('8'!$D$14=Conf!$H14,1,0))</f>
        <v>0</v>
      </c>
      <c r="CU14" s="25">
        <f>IF($H14="","",IF('9'!$D$14=Conf!$H14,1,0))</f>
        <v>0</v>
      </c>
      <c r="CV14" s="25">
        <f>IF($H14="","",IF('10'!$D$14=Conf!$H14,1,0))</f>
        <v>0</v>
      </c>
      <c r="CW14" s="25">
        <f>IF($H14="","",IF('11'!$D$14=Conf!$H14,1,0))</f>
        <v>0</v>
      </c>
      <c r="CX14" s="25">
        <f>IF($H14="","",IF('12'!$D$14=Conf!$H14,1,0))</f>
        <v>0</v>
      </c>
      <c r="CY14" s="25">
        <f>IF($H14="","",IF('13'!$D$14=Conf!$H14,1,0))</f>
        <v>0</v>
      </c>
      <c r="CZ14" s="25">
        <f>IF($H14="","",IF('14'!$D$14=Conf!$H14,1,0))</f>
        <v>0</v>
      </c>
      <c r="DA14" s="25">
        <f>IF($H14="","",IF('15'!$D$14=Conf!$H14,1,0))</f>
        <v>0</v>
      </c>
      <c r="DB14" s="25">
        <f>IF($H14="","",IF('16'!$D$14=Conf!$H14,1,0))</f>
        <v>0</v>
      </c>
      <c r="DC14" s="25">
        <f>IF($H14="","",IF('17'!$D$14=Conf!$H14,1,0))</f>
        <v>0</v>
      </c>
      <c r="DD14" s="25">
        <f>IF($H14="","",IF('18'!$D$14=Conf!$H14,1,0))</f>
        <v>0</v>
      </c>
      <c r="DE14" s="25">
        <f>IF($H14="","",IF('19'!$D$14=Conf!$H14,1,0))</f>
        <v>0</v>
      </c>
      <c r="DG14" s="25">
        <f t="shared" si="43"/>
        <v>11</v>
      </c>
      <c r="DH14" s="25" t="str">
        <f t="shared" si="44"/>
        <v>Fernando ALONSO</v>
      </c>
      <c r="DI14" s="25">
        <f t="shared" si="45"/>
        <v>1</v>
      </c>
      <c r="DJ14" s="25">
        <f t="shared" si="46"/>
        <v>0</v>
      </c>
      <c r="DK14" s="25">
        <f>IF(DH14="","",COUNTIF($DI$4:DI14,DI14)-1)</f>
        <v>10</v>
      </c>
      <c r="DM14" s="25">
        <f t="shared" si="47"/>
        <v>11</v>
      </c>
      <c r="DN14" s="25" t="str">
        <f t="shared" si="48"/>
        <v>Fernando ALONSO</v>
      </c>
      <c r="DO14" s="25">
        <f t="shared" si="49"/>
        <v>1</v>
      </c>
      <c r="DP14" s="25">
        <f t="shared" si="50"/>
        <v>0</v>
      </c>
      <c r="DQ14" s="25">
        <f>IF(DN14="","",COUNTIF($DO$4:DO14,DO14)-1)</f>
        <v>10</v>
      </c>
      <c r="DS14" s="25">
        <f t="shared" si="51"/>
        <v>11</v>
      </c>
      <c r="DT14" s="25" t="str">
        <f t="shared" si="52"/>
        <v>Fernando ALONSO</v>
      </c>
      <c r="DU14" s="25">
        <f t="shared" si="53"/>
        <v>1</v>
      </c>
      <c r="DV14" s="25">
        <f t="shared" si="54"/>
        <v>0</v>
      </c>
      <c r="DW14" s="25">
        <f>IF(DT14="","",COUNTIF($DU$4:DU14,DU14)-1)</f>
        <v>10</v>
      </c>
      <c r="DY14" s="25">
        <f t="shared" si="55"/>
        <v>11</v>
      </c>
      <c r="DZ14" s="25" t="str">
        <f t="shared" si="56"/>
        <v>Fernando ALONSO</v>
      </c>
      <c r="EA14" s="25">
        <f t="shared" si="57"/>
        <v>1</v>
      </c>
      <c r="EB14" s="25">
        <f t="shared" si="58"/>
        <v>0</v>
      </c>
      <c r="EC14" s="25">
        <f>IF(DZ14="","",COUNTIF($EA$4:EA14,EA14)-1)</f>
        <v>10</v>
      </c>
    </row>
    <row r="15" spans="1:133" x14ac:dyDescent="0.25">
      <c r="A15" s="25">
        <v>14</v>
      </c>
      <c r="B15" s="25" t="s">
        <v>176</v>
      </c>
      <c r="C15" s="25" t="s">
        <v>26</v>
      </c>
      <c r="E15" s="24" t="str">
        <f>IF('3'!$D$20="","",'3'!$D$20)</f>
        <v/>
      </c>
      <c r="G15" s="25">
        <f t="shared" si="1"/>
        <v>12</v>
      </c>
      <c r="H15" s="25" t="str">
        <f>IF(PILOTOS!D24="","",PILOTOS!D24)</f>
        <v>Jules BIANCHI</v>
      </c>
      <c r="I15" s="25" t="str">
        <f>IF(PILOTOS!E24="","",PILOTOS!E24)</f>
        <v>Marussia</v>
      </c>
      <c r="J15" s="25">
        <f t="shared" si="2"/>
        <v>0</v>
      </c>
      <c r="K15" s="25">
        <f t="shared" si="3"/>
        <v>0</v>
      </c>
      <c r="L15" s="25">
        <f t="shared" si="4"/>
        <v>0</v>
      </c>
      <c r="M15" s="25">
        <f t="shared" si="5"/>
        <v>0</v>
      </c>
      <c r="N15" s="25">
        <f t="shared" si="6"/>
        <v>0</v>
      </c>
      <c r="O15" s="25">
        <f t="shared" si="7"/>
        <v>0</v>
      </c>
      <c r="P15" s="25">
        <f t="shared" si="8"/>
        <v>0</v>
      </c>
      <c r="Q15" s="25">
        <f t="shared" si="9"/>
        <v>0</v>
      </c>
      <c r="R15" s="25">
        <f t="shared" si="10"/>
        <v>0</v>
      </c>
      <c r="S15" s="25">
        <f t="shared" si="11"/>
        <v>0</v>
      </c>
      <c r="T15" s="25">
        <f t="shared" si="12"/>
        <v>0</v>
      </c>
      <c r="U15" s="25">
        <f t="shared" si="13"/>
        <v>0</v>
      </c>
      <c r="V15" s="25">
        <f t="shared" si="14"/>
        <v>0</v>
      </c>
      <c r="W15" s="25">
        <f t="shared" si="15"/>
        <v>0</v>
      </c>
      <c r="X15" s="25">
        <f t="shared" si="16"/>
        <v>0</v>
      </c>
      <c r="Y15" s="25">
        <f t="shared" si="17"/>
        <v>0</v>
      </c>
      <c r="Z15" s="25">
        <f t="shared" si="18"/>
        <v>0</v>
      </c>
      <c r="AA15" s="25">
        <f t="shared" si="19"/>
        <v>0</v>
      </c>
      <c r="AB15" s="25">
        <f t="shared" si="20"/>
        <v>0</v>
      </c>
      <c r="AC15" s="25">
        <f t="shared" si="21"/>
        <v>0</v>
      </c>
      <c r="AD15" s="25">
        <f t="shared" si="22"/>
        <v>0</v>
      </c>
      <c r="AE15" s="25">
        <f>IF(PILOTOS!C24="","",PILOTOS!C24)</f>
        <v>17</v>
      </c>
      <c r="AF15" s="25">
        <f t="shared" si="23"/>
        <v>11</v>
      </c>
      <c r="AG15" s="25">
        <f>IF($H15="","",SUMIF('1'!$D$19:$D$28,Conf!$H15,'1'!$F$19:$F$28))</f>
        <v>0</v>
      </c>
      <c r="AH15" s="25">
        <f>IF($H15="","",SUMIF('2'!$D$19:$D$28,Conf!$H15,'2'!$F$19:$F$28))</f>
        <v>0</v>
      </c>
      <c r="AI15" s="25">
        <f>IF($H15="","",SUMIF('3'!$D$19:$D$28,Conf!$H15,'3'!$F$19:$F$28))</f>
        <v>0</v>
      </c>
      <c r="AJ15" s="25">
        <f>IF($H15="","",SUMIF('4'!$D$19:$D$28,Conf!$H15,'4'!$F$19:$F$28))</f>
        <v>0</v>
      </c>
      <c r="AK15" s="25">
        <f>IF($H15="","",SUMIF('5'!$D$19:$D$28,Conf!$H15,'5'!$F$19:$F$28))</f>
        <v>0</v>
      </c>
      <c r="AL15" s="25">
        <f>IF($H15="","",SUMIF('6'!$D$19:$D$28,Conf!$H15,'6'!$F$19:$F$28))</f>
        <v>0</v>
      </c>
      <c r="AM15" s="25">
        <f>IF($H15="","",SUMIF('7'!$D$19:$D$28,Conf!$H15,'7'!$F$19:$F$28))</f>
        <v>0</v>
      </c>
      <c r="AN15" s="25">
        <f>IF($H15="","",SUMIF('8'!$D$19:$D$28,Conf!$H15,'8'!$F$19:$F$28))</f>
        <v>0</v>
      </c>
      <c r="AO15" s="25">
        <f>IF($H15="","",SUMIF('9'!$D$19:$D$28,Conf!$H15,'9'!$F$19:$F$28))</f>
        <v>0</v>
      </c>
      <c r="AP15" s="25">
        <f>IF($H15="","",SUMIF('10'!$D$19:$D$28,Conf!$H15,'10'!$F$19:$F$28))</f>
        <v>0</v>
      </c>
      <c r="AQ15" s="25">
        <f>IF($H15="","",SUMIF('11'!$D$19:$D$28,Conf!$H15,'11'!$F$19:$F$28))</f>
        <v>0</v>
      </c>
      <c r="AR15" s="25">
        <f>IF($H15="","",SUMIF('12'!$D$19:$D$28,Conf!$H15,'12'!$F$19:$F$28))</f>
        <v>0</v>
      </c>
      <c r="AS15" s="25">
        <f>IF($H15="","",SUMIF('13'!$D$19:$D$28,Conf!$H15,'13'!$F$19:$F$28))</f>
        <v>0</v>
      </c>
      <c r="AT15" s="25">
        <f>IF($H15="","",SUMIF('14'!$D$19:$D$28,Conf!$H15,'14'!$F$19:$F$28))</f>
        <v>0</v>
      </c>
      <c r="AU15" s="25">
        <f>IF($H15="","",SUMIF('15'!$D$19:$D$28,Conf!$H15,'15'!$F$19:$F$28))</f>
        <v>0</v>
      </c>
      <c r="AV15" s="25">
        <f>IF($H15="","",SUMIF('16'!$D$19:$D$28,Conf!$H15,'16'!$F$19:$F$28))</f>
        <v>0</v>
      </c>
      <c r="AW15" s="25">
        <f>IF($H15="","",SUMIF('17'!$D$19:$D$28,Conf!$H15,'17'!$F$19:$F$28))</f>
        <v>0</v>
      </c>
      <c r="AX15" s="25">
        <f>IF($H15="","",SUMIF('18'!$D$19:$D$28,Conf!$H15,'18'!$F$19:$F$28))</f>
        <v>0</v>
      </c>
      <c r="AY15" s="25">
        <f>IF($H15="","",SUMIF('19'!$D$19:$D$28,Conf!$H15,'19'!$F$19:$F$28))</f>
        <v>0</v>
      </c>
      <c r="AZ15" s="25">
        <f t="shared" si="24"/>
        <v>0</v>
      </c>
      <c r="BA15" s="25">
        <f t="shared" si="25"/>
        <v>0</v>
      </c>
      <c r="BB15" s="25">
        <f t="shared" si="26"/>
        <v>0</v>
      </c>
      <c r="BC15" s="25">
        <f t="shared" si="27"/>
        <v>0</v>
      </c>
      <c r="BD15" s="25">
        <f t="shared" si="28"/>
        <v>0</v>
      </c>
      <c r="BE15" s="25">
        <f t="shared" si="29"/>
        <v>0</v>
      </c>
      <c r="BF15" s="25">
        <f t="shared" si="30"/>
        <v>0</v>
      </c>
      <c r="BG15" s="25">
        <f t="shared" si="31"/>
        <v>0</v>
      </c>
      <c r="BH15" s="25">
        <f t="shared" si="32"/>
        <v>0</v>
      </c>
      <c r="BI15" s="25">
        <f t="shared" si="33"/>
        <v>0</v>
      </c>
      <c r="BJ15" s="25">
        <f t="shared" si="34"/>
        <v>0</v>
      </c>
      <c r="BK15" s="25">
        <f t="shared" si="35"/>
        <v>0</v>
      </c>
      <c r="BL15" s="25">
        <f t="shared" si="36"/>
        <v>0</v>
      </c>
      <c r="BM15" s="25">
        <f t="shared" si="37"/>
        <v>0</v>
      </c>
      <c r="BN15" s="25">
        <f t="shared" si="38"/>
        <v>0</v>
      </c>
      <c r="BO15" s="25">
        <f t="shared" si="39"/>
        <v>0</v>
      </c>
      <c r="BP15" s="25">
        <f t="shared" si="59"/>
        <v>0</v>
      </c>
      <c r="BQ15" s="25">
        <f t="shared" si="40"/>
        <v>0</v>
      </c>
      <c r="BR15" s="25">
        <f t="shared" si="41"/>
        <v>0</v>
      </c>
      <c r="BS15" s="25">
        <f>IF($H15="","",RANK(AZ15,AZ$4:AZ$35,0)+COUNTIF($AZ$4:AZ15,AZ15)-1)</f>
        <v>12</v>
      </c>
      <c r="BT15" s="25">
        <f>IF($H15="","",RANK(BA15,BA$4:BA$35,0)+COUNTIF($BA$4:BA15,BA15)-1)</f>
        <v>12</v>
      </c>
      <c r="BU15" s="25">
        <f>IF($H15="","",RANK(BB15,BB$4:BB$35,0)+COUNTIF($BB$4:BB15,BB15)-1)</f>
        <v>12</v>
      </c>
      <c r="BV15" s="25">
        <f>IF($H15="","",RANK(BC15,BC$4:BC$35,0)+COUNTIF($BC$4:BC15,BC15)-1)</f>
        <v>12</v>
      </c>
      <c r="BW15" s="25">
        <f>IF($H15="","",RANK(BD15,BD$4:BD$35,0)+COUNTIF($BD$4:BD15,BD15)-1)</f>
        <v>12</v>
      </c>
      <c r="BX15" s="25">
        <f>IF($H15="","",RANK(BE15,BE$4:BE$35,0)+COUNTIF($BE$4:BE15,BE15)-1)</f>
        <v>12</v>
      </c>
      <c r="BY15" s="25">
        <f>IF($H15="","",RANK(BF15,BF$4:BF$35,0)+COUNTIF($BF$4:BF15,BF15)-1)</f>
        <v>12</v>
      </c>
      <c r="BZ15" s="25">
        <f>IF($H15="","",RANK(BG15,BG$4:BG$35,0)+COUNTIF($BG$4:BG15,BG15)-1)</f>
        <v>12</v>
      </c>
      <c r="CA15" s="25">
        <f>IF($H15="","",RANK(BH15,BH$4:BH$35,0)+COUNTIF($BH$4:BH15,BH15)-1)</f>
        <v>12</v>
      </c>
      <c r="CB15" s="25">
        <f>IF($H15="","",RANK(BI15,BI$4:BI$35,0)+COUNTIF($BI$4:BI15,BI15)-1)</f>
        <v>12</v>
      </c>
      <c r="CC15" s="25">
        <f>IF($H15="","",RANK(BJ15,BJ$4:BJ$35,0)+COUNTIF($BJ$4:BJ15,BJ15)-1)</f>
        <v>12</v>
      </c>
      <c r="CD15" s="25">
        <f>IF($H15="","",RANK(BK15,BK$4:BK$35,0)+COUNTIF($BK$4:BK15,BK15)-1)</f>
        <v>12</v>
      </c>
      <c r="CE15" s="25">
        <f>IF($H15="","",RANK(BL15,BL$4:BL$35,0)+COUNTIF($BL$4:BL15,BL15)-1)</f>
        <v>12</v>
      </c>
      <c r="CF15" s="25">
        <f>IF($H15="","",RANK(BM15,BM$4:BM$35,0)+COUNTIF($BM$4:BM15,BM15)-1)</f>
        <v>12</v>
      </c>
      <c r="CG15" s="25">
        <f>IF($H15="","",RANK(BN15,BN$4:BN$35,0)+COUNTIF($BN$4:BN15,BN15)-1)</f>
        <v>12</v>
      </c>
      <c r="CH15" s="25">
        <f>IF($H15="","",RANK(BO15,BO$4:BO$35,0)+COUNTIF($BO$4:BO15,BO15)-1)</f>
        <v>12</v>
      </c>
      <c r="CI15" s="25">
        <f>IF($H15="","",RANK(BP15,BP$4:BP$35,0)+COUNTIF($BP$4:BP15,BP15)-1)</f>
        <v>12</v>
      </c>
      <c r="CJ15" s="25">
        <f>IF($H15="","",RANK(BQ15,BQ$4:BQ$35,0)+COUNTIF($BQ$4:BQ15,BQ15)-1)</f>
        <v>12</v>
      </c>
      <c r="CK15" s="25">
        <f>IF($H15="","",RANK(BR15,BR$4:BR$35,0)+COUNTIF($BR$4:BR15,BR15)-1)</f>
        <v>12</v>
      </c>
      <c r="CL15" s="25">
        <f t="shared" si="42"/>
        <v>0</v>
      </c>
      <c r="CM15" s="25">
        <f>IF($H15="","",IF('1'!$D$14=Conf!$H15,1,0))</f>
        <v>0</v>
      </c>
      <c r="CN15" s="25">
        <f>IF($H15="","",IF('2'!$D$14=Conf!$H15,1,0))</f>
        <v>0</v>
      </c>
      <c r="CO15" s="25">
        <f>IF($H15="","",IF('3'!$D$14=Conf!$H15,1,0))</f>
        <v>0</v>
      </c>
      <c r="CP15" s="25">
        <f>IF($H15="","",IF('4'!$D$14=Conf!$H15,1,0))</f>
        <v>0</v>
      </c>
      <c r="CQ15" s="25">
        <f>IF($H15="","",IF('5'!$D$14=Conf!$H15,1,0))</f>
        <v>0</v>
      </c>
      <c r="CR15" s="25">
        <f>IF($H15="","",IF('6'!$D$14=Conf!$H15,1,0))</f>
        <v>0</v>
      </c>
      <c r="CS15" s="25">
        <f>IF($H15="","",IF('7'!$D$14=Conf!$H15,1,0))</f>
        <v>0</v>
      </c>
      <c r="CT15" s="25">
        <f>IF($H15="","",IF('8'!$D$14=Conf!$H15,1,0))</f>
        <v>0</v>
      </c>
      <c r="CU15" s="25">
        <f>IF($H15="","",IF('9'!$D$14=Conf!$H15,1,0))</f>
        <v>0</v>
      </c>
      <c r="CV15" s="25">
        <f>IF($H15="","",IF('10'!$D$14=Conf!$H15,1,0))</f>
        <v>0</v>
      </c>
      <c r="CW15" s="25">
        <f>IF($H15="","",IF('11'!$D$14=Conf!$H15,1,0))</f>
        <v>0</v>
      </c>
      <c r="CX15" s="25">
        <f>IF($H15="","",IF('12'!$D$14=Conf!$H15,1,0))</f>
        <v>0</v>
      </c>
      <c r="CY15" s="25">
        <f>IF($H15="","",IF('13'!$D$14=Conf!$H15,1,0))</f>
        <v>0</v>
      </c>
      <c r="CZ15" s="25">
        <f>IF($H15="","",IF('14'!$D$14=Conf!$H15,1,0))</f>
        <v>0</v>
      </c>
      <c r="DA15" s="25">
        <f>IF($H15="","",IF('15'!$D$14=Conf!$H15,1,0))</f>
        <v>0</v>
      </c>
      <c r="DB15" s="25">
        <f>IF($H15="","",IF('16'!$D$14=Conf!$H15,1,0))</f>
        <v>0</v>
      </c>
      <c r="DC15" s="25">
        <f>IF($H15="","",IF('17'!$D$14=Conf!$H15,1,0))</f>
        <v>0</v>
      </c>
      <c r="DD15" s="25">
        <f>IF($H15="","",IF('18'!$D$14=Conf!$H15,1,0))</f>
        <v>0</v>
      </c>
      <c r="DE15" s="25">
        <f>IF($H15="","",IF('19'!$D$14=Conf!$H15,1,0))</f>
        <v>0</v>
      </c>
      <c r="DG15" s="25">
        <f t="shared" si="43"/>
        <v>12</v>
      </c>
      <c r="DH15" s="25" t="str">
        <f t="shared" si="44"/>
        <v>Jules BIANCHI</v>
      </c>
      <c r="DI15" s="25">
        <f t="shared" si="45"/>
        <v>1</v>
      </c>
      <c r="DJ15" s="25">
        <f t="shared" si="46"/>
        <v>0</v>
      </c>
      <c r="DK15" s="25">
        <f>IF(DH15="","",COUNTIF($DI$4:DI15,DI15)-1)</f>
        <v>11</v>
      </c>
      <c r="DM15" s="25">
        <f t="shared" si="47"/>
        <v>12</v>
      </c>
      <c r="DN15" s="25" t="str">
        <f t="shared" si="48"/>
        <v>Jules BIANCHI</v>
      </c>
      <c r="DO15" s="25">
        <f t="shared" si="49"/>
        <v>1</v>
      </c>
      <c r="DP15" s="25">
        <f t="shared" si="50"/>
        <v>0</v>
      </c>
      <c r="DQ15" s="25">
        <f>IF(DN15="","",COUNTIF($DO$4:DO15,DO15)-1)</f>
        <v>11</v>
      </c>
      <c r="DS15" s="25">
        <f t="shared" si="51"/>
        <v>12</v>
      </c>
      <c r="DT15" s="25" t="str">
        <f t="shared" si="52"/>
        <v>Jules BIANCHI</v>
      </c>
      <c r="DU15" s="25">
        <f t="shared" si="53"/>
        <v>1</v>
      </c>
      <c r="DV15" s="25">
        <f t="shared" si="54"/>
        <v>0</v>
      </c>
      <c r="DW15" s="25">
        <f>IF(DT15="","",COUNTIF($DU$4:DU15,DU15)-1)</f>
        <v>11</v>
      </c>
      <c r="DY15" s="25">
        <f t="shared" si="55"/>
        <v>12</v>
      </c>
      <c r="DZ15" s="25" t="str">
        <f t="shared" si="56"/>
        <v>Jules BIANCHI</v>
      </c>
      <c r="EA15" s="25">
        <f t="shared" si="57"/>
        <v>1</v>
      </c>
      <c r="EB15" s="25">
        <f t="shared" si="58"/>
        <v>0</v>
      </c>
      <c r="EC15" s="25">
        <f>IF(DZ15="","",COUNTIF($EA$4:EA15,EA15)-1)</f>
        <v>11</v>
      </c>
    </row>
    <row r="16" spans="1:133" x14ac:dyDescent="0.25">
      <c r="A16" s="25">
        <v>15</v>
      </c>
      <c r="B16" s="25" t="s">
        <v>177</v>
      </c>
      <c r="C16" s="25" t="s">
        <v>27</v>
      </c>
      <c r="E16" s="24" t="str">
        <f>IF('3'!$D$21="","",'3'!$D$21)</f>
        <v/>
      </c>
      <c r="G16" s="25">
        <f t="shared" si="1"/>
        <v>13</v>
      </c>
      <c r="H16" s="25" t="str">
        <f>IF(PILOTOS!D25="","",PILOTOS!D25)</f>
        <v>Felipe MASSA</v>
      </c>
      <c r="I16" s="25" t="str">
        <f>IF(PILOTOS!E25="","",PILOTOS!E25)</f>
        <v>Williams</v>
      </c>
      <c r="J16" s="25">
        <f t="shared" si="2"/>
        <v>0</v>
      </c>
      <c r="K16" s="25">
        <f t="shared" si="3"/>
        <v>0</v>
      </c>
      <c r="L16" s="25">
        <f t="shared" si="4"/>
        <v>0</v>
      </c>
      <c r="M16" s="25">
        <f t="shared" si="5"/>
        <v>0</v>
      </c>
      <c r="N16" s="25">
        <f t="shared" si="6"/>
        <v>0</v>
      </c>
      <c r="O16" s="25">
        <f t="shared" si="7"/>
        <v>0</v>
      </c>
      <c r="P16" s="25">
        <f t="shared" si="8"/>
        <v>0</v>
      </c>
      <c r="Q16" s="25">
        <f t="shared" si="9"/>
        <v>0</v>
      </c>
      <c r="R16" s="25">
        <f t="shared" si="10"/>
        <v>0</v>
      </c>
      <c r="S16" s="25">
        <f t="shared" si="11"/>
        <v>0</v>
      </c>
      <c r="T16" s="25">
        <f t="shared" si="12"/>
        <v>0</v>
      </c>
      <c r="U16" s="25">
        <f t="shared" si="13"/>
        <v>0</v>
      </c>
      <c r="V16" s="25">
        <f t="shared" si="14"/>
        <v>0</v>
      </c>
      <c r="W16" s="25">
        <f t="shared" si="15"/>
        <v>0</v>
      </c>
      <c r="X16" s="25">
        <f t="shared" si="16"/>
        <v>0</v>
      </c>
      <c r="Y16" s="25">
        <f t="shared" si="17"/>
        <v>0</v>
      </c>
      <c r="Z16" s="25">
        <f t="shared" si="18"/>
        <v>0</v>
      </c>
      <c r="AA16" s="25">
        <f t="shared" si="19"/>
        <v>0</v>
      </c>
      <c r="AB16" s="25">
        <f t="shared" si="20"/>
        <v>0</v>
      </c>
      <c r="AC16" s="25">
        <f t="shared" si="21"/>
        <v>0</v>
      </c>
      <c r="AD16" s="25">
        <f t="shared" si="22"/>
        <v>0</v>
      </c>
      <c r="AE16" s="25">
        <f>IF(PILOTOS!C25="","",PILOTOS!C25)</f>
        <v>19</v>
      </c>
      <c r="AF16" s="25">
        <f t="shared" si="23"/>
        <v>12</v>
      </c>
      <c r="AG16" s="25">
        <f>IF($H16="","",SUMIF('1'!$D$19:$D$28,Conf!$H16,'1'!$F$19:$F$28))</f>
        <v>0</v>
      </c>
      <c r="AH16" s="25">
        <f>IF($H16="","",SUMIF('2'!$D$19:$D$28,Conf!$H16,'2'!$F$19:$F$28))</f>
        <v>0</v>
      </c>
      <c r="AI16" s="25">
        <f>IF($H16="","",SUMIF('3'!$D$19:$D$28,Conf!$H16,'3'!$F$19:$F$28))</f>
        <v>0</v>
      </c>
      <c r="AJ16" s="25">
        <f>IF($H16="","",SUMIF('4'!$D$19:$D$28,Conf!$H16,'4'!$F$19:$F$28))</f>
        <v>0</v>
      </c>
      <c r="AK16" s="25">
        <f>IF($H16="","",SUMIF('5'!$D$19:$D$28,Conf!$H16,'5'!$F$19:$F$28))</f>
        <v>0</v>
      </c>
      <c r="AL16" s="25">
        <f>IF($H16="","",SUMIF('6'!$D$19:$D$28,Conf!$H16,'6'!$F$19:$F$28))</f>
        <v>0</v>
      </c>
      <c r="AM16" s="25">
        <f>IF($H16="","",SUMIF('7'!$D$19:$D$28,Conf!$H16,'7'!$F$19:$F$28))</f>
        <v>0</v>
      </c>
      <c r="AN16" s="25">
        <f>IF($H16="","",SUMIF('8'!$D$19:$D$28,Conf!$H16,'8'!$F$19:$F$28))</f>
        <v>0</v>
      </c>
      <c r="AO16" s="25">
        <f>IF($H16="","",SUMIF('9'!$D$19:$D$28,Conf!$H16,'9'!$F$19:$F$28))</f>
        <v>0</v>
      </c>
      <c r="AP16" s="25">
        <f>IF($H16="","",SUMIF('10'!$D$19:$D$28,Conf!$H16,'10'!$F$19:$F$28))</f>
        <v>0</v>
      </c>
      <c r="AQ16" s="25">
        <f>IF($H16="","",SUMIF('11'!$D$19:$D$28,Conf!$H16,'11'!$F$19:$F$28))</f>
        <v>0</v>
      </c>
      <c r="AR16" s="25">
        <f>IF($H16="","",SUMIF('12'!$D$19:$D$28,Conf!$H16,'12'!$F$19:$F$28))</f>
        <v>0</v>
      </c>
      <c r="AS16" s="25">
        <f>IF($H16="","",SUMIF('13'!$D$19:$D$28,Conf!$H16,'13'!$F$19:$F$28))</f>
        <v>0</v>
      </c>
      <c r="AT16" s="25">
        <f>IF($H16="","",SUMIF('14'!$D$19:$D$28,Conf!$H16,'14'!$F$19:$F$28))</f>
        <v>0</v>
      </c>
      <c r="AU16" s="25">
        <f>IF($H16="","",SUMIF('15'!$D$19:$D$28,Conf!$H16,'15'!$F$19:$F$28))</f>
        <v>0</v>
      </c>
      <c r="AV16" s="25">
        <f>IF($H16="","",SUMIF('16'!$D$19:$D$28,Conf!$H16,'16'!$F$19:$F$28))</f>
        <v>0</v>
      </c>
      <c r="AW16" s="25">
        <f>IF($H16="","",SUMIF('17'!$D$19:$D$28,Conf!$H16,'17'!$F$19:$F$28))</f>
        <v>0</v>
      </c>
      <c r="AX16" s="25">
        <f>IF($H16="","",SUMIF('18'!$D$19:$D$28,Conf!$H16,'18'!$F$19:$F$28))</f>
        <v>0</v>
      </c>
      <c r="AY16" s="25">
        <f>IF($H16="","",SUMIF('19'!$D$19:$D$28,Conf!$H16,'19'!$F$19:$F$28))</f>
        <v>0</v>
      </c>
      <c r="AZ16" s="25">
        <f t="shared" si="24"/>
        <v>0</v>
      </c>
      <c r="BA16" s="25">
        <f t="shared" si="25"/>
        <v>0</v>
      </c>
      <c r="BB16" s="25">
        <f t="shared" si="26"/>
        <v>0</v>
      </c>
      <c r="BC16" s="25">
        <f t="shared" si="27"/>
        <v>0</v>
      </c>
      <c r="BD16" s="25">
        <f t="shared" si="28"/>
        <v>0</v>
      </c>
      <c r="BE16" s="25">
        <f t="shared" si="29"/>
        <v>0</v>
      </c>
      <c r="BF16" s="25">
        <f t="shared" si="30"/>
        <v>0</v>
      </c>
      <c r="BG16" s="25">
        <f t="shared" si="31"/>
        <v>0</v>
      </c>
      <c r="BH16" s="25">
        <f t="shared" si="32"/>
        <v>0</v>
      </c>
      <c r="BI16" s="25">
        <f t="shared" si="33"/>
        <v>0</v>
      </c>
      <c r="BJ16" s="25">
        <f t="shared" si="34"/>
        <v>0</v>
      </c>
      <c r="BK16" s="25">
        <f t="shared" si="35"/>
        <v>0</v>
      </c>
      <c r="BL16" s="25">
        <f t="shared" si="36"/>
        <v>0</v>
      </c>
      <c r="BM16" s="25">
        <f t="shared" si="37"/>
        <v>0</v>
      </c>
      <c r="BN16" s="25">
        <f t="shared" si="38"/>
        <v>0</v>
      </c>
      <c r="BO16" s="25">
        <f t="shared" si="39"/>
        <v>0</v>
      </c>
      <c r="BP16" s="25">
        <f t="shared" si="59"/>
        <v>0</v>
      </c>
      <c r="BQ16" s="25">
        <f t="shared" si="40"/>
        <v>0</v>
      </c>
      <c r="BR16" s="25">
        <f t="shared" si="41"/>
        <v>0</v>
      </c>
      <c r="BS16" s="25">
        <f>IF($H16="","",RANK(AZ16,AZ$4:AZ$35,0)+COUNTIF($AZ$4:AZ16,AZ16)-1)</f>
        <v>13</v>
      </c>
      <c r="BT16" s="25">
        <f>IF($H16="","",RANK(BA16,BA$4:BA$35,0)+COUNTIF($BA$4:BA16,BA16)-1)</f>
        <v>13</v>
      </c>
      <c r="BU16" s="25">
        <f>IF($H16="","",RANK(BB16,BB$4:BB$35,0)+COUNTIF($BB$4:BB16,BB16)-1)</f>
        <v>13</v>
      </c>
      <c r="BV16" s="25">
        <f>IF($H16="","",RANK(BC16,BC$4:BC$35,0)+COUNTIF($BC$4:BC16,BC16)-1)</f>
        <v>13</v>
      </c>
      <c r="BW16" s="25">
        <f>IF($H16="","",RANK(BD16,BD$4:BD$35,0)+COUNTIF($BD$4:BD16,BD16)-1)</f>
        <v>13</v>
      </c>
      <c r="BX16" s="25">
        <f>IF($H16="","",RANK(BE16,BE$4:BE$35,0)+COUNTIF($BE$4:BE16,BE16)-1)</f>
        <v>13</v>
      </c>
      <c r="BY16" s="25">
        <f>IF($H16="","",RANK(BF16,BF$4:BF$35,0)+COUNTIF($BF$4:BF16,BF16)-1)</f>
        <v>13</v>
      </c>
      <c r="BZ16" s="25">
        <f>IF($H16="","",RANK(BG16,BG$4:BG$35,0)+COUNTIF($BG$4:BG16,BG16)-1)</f>
        <v>13</v>
      </c>
      <c r="CA16" s="25">
        <f>IF($H16="","",RANK(BH16,BH$4:BH$35,0)+COUNTIF($BH$4:BH16,BH16)-1)</f>
        <v>13</v>
      </c>
      <c r="CB16" s="25">
        <f>IF($H16="","",RANK(BI16,BI$4:BI$35,0)+COUNTIF($BI$4:BI16,BI16)-1)</f>
        <v>13</v>
      </c>
      <c r="CC16" s="25">
        <f>IF($H16="","",RANK(BJ16,BJ$4:BJ$35,0)+COUNTIF($BJ$4:BJ16,BJ16)-1)</f>
        <v>13</v>
      </c>
      <c r="CD16" s="25">
        <f>IF($H16="","",RANK(BK16,BK$4:BK$35,0)+COUNTIF($BK$4:BK16,BK16)-1)</f>
        <v>13</v>
      </c>
      <c r="CE16" s="25">
        <f>IF($H16="","",RANK(BL16,BL$4:BL$35,0)+COUNTIF($BL$4:BL16,BL16)-1)</f>
        <v>13</v>
      </c>
      <c r="CF16" s="25">
        <f>IF($H16="","",RANK(BM16,BM$4:BM$35,0)+COUNTIF($BM$4:BM16,BM16)-1)</f>
        <v>13</v>
      </c>
      <c r="CG16" s="25">
        <f>IF($H16="","",RANK(BN16,BN$4:BN$35,0)+COUNTIF($BN$4:BN16,BN16)-1)</f>
        <v>13</v>
      </c>
      <c r="CH16" s="25">
        <f>IF($H16="","",RANK(BO16,BO$4:BO$35,0)+COUNTIF($BO$4:BO16,BO16)-1)</f>
        <v>13</v>
      </c>
      <c r="CI16" s="25">
        <f>IF($H16="","",RANK(BP16,BP$4:BP$35,0)+COUNTIF($BP$4:BP16,BP16)-1)</f>
        <v>13</v>
      </c>
      <c r="CJ16" s="25">
        <f>IF($H16="","",RANK(BQ16,BQ$4:BQ$35,0)+COUNTIF($BQ$4:BQ16,BQ16)-1)</f>
        <v>13</v>
      </c>
      <c r="CK16" s="25">
        <f>IF($H16="","",RANK(BR16,BR$4:BR$35,0)+COUNTIF($BR$4:BR16,BR16)-1)</f>
        <v>13</v>
      </c>
      <c r="CL16" s="25">
        <f t="shared" si="42"/>
        <v>0</v>
      </c>
      <c r="CM16" s="25">
        <f>IF($H16="","",IF('1'!$D$14=Conf!$H16,1,0))</f>
        <v>0</v>
      </c>
      <c r="CN16" s="25">
        <f>IF($H16="","",IF('2'!$D$14=Conf!$H16,1,0))</f>
        <v>0</v>
      </c>
      <c r="CO16" s="25">
        <f>IF($H16="","",IF('3'!$D$14=Conf!$H16,1,0))</f>
        <v>0</v>
      </c>
      <c r="CP16" s="25">
        <f>IF($H16="","",IF('4'!$D$14=Conf!$H16,1,0))</f>
        <v>0</v>
      </c>
      <c r="CQ16" s="25">
        <f>IF($H16="","",IF('5'!$D$14=Conf!$H16,1,0))</f>
        <v>0</v>
      </c>
      <c r="CR16" s="25">
        <f>IF($H16="","",IF('6'!$D$14=Conf!$H16,1,0))</f>
        <v>0</v>
      </c>
      <c r="CS16" s="25">
        <f>IF($H16="","",IF('7'!$D$14=Conf!$H16,1,0))</f>
        <v>0</v>
      </c>
      <c r="CT16" s="25">
        <f>IF($H16="","",IF('8'!$D$14=Conf!$H16,1,0))</f>
        <v>0</v>
      </c>
      <c r="CU16" s="25">
        <f>IF($H16="","",IF('9'!$D$14=Conf!$H16,1,0))</f>
        <v>0</v>
      </c>
      <c r="CV16" s="25">
        <f>IF($H16="","",IF('10'!$D$14=Conf!$H16,1,0))</f>
        <v>0</v>
      </c>
      <c r="CW16" s="25">
        <f>IF($H16="","",IF('11'!$D$14=Conf!$H16,1,0))</f>
        <v>0</v>
      </c>
      <c r="CX16" s="25">
        <f>IF($H16="","",IF('12'!$D$14=Conf!$H16,1,0))</f>
        <v>0</v>
      </c>
      <c r="CY16" s="25">
        <f>IF($H16="","",IF('13'!$D$14=Conf!$H16,1,0))</f>
        <v>0</v>
      </c>
      <c r="CZ16" s="25">
        <f>IF($H16="","",IF('14'!$D$14=Conf!$H16,1,0))</f>
        <v>0</v>
      </c>
      <c r="DA16" s="25">
        <f>IF($H16="","",IF('15'!$D$14=Conf!$H16,1,0))</f>
        <v>0</v>
      </c>
      <c r="DB16" s="25">
        <f>IF($H16="","",IF('16'!$D$14=Conf!$H16,1,0))</f>
        <v>0</v>
      </c>
      <c r="DC16" s="25">
        <f>IF($H16="","",IF('17'!$D$14=Conf!$H16,1,0))</f>
        <v>0</v>
      </c>
      <c r="DD16" s="25">
        <f>IF($H16="","",IF('18'!$D$14=Conf!$H16,1,0))</f>
        <v>0</v>
      </c>
      <c r="DE16" s="25">
        <f>IF($H16="","",IF('19'!$D$14=Conf!$H16,1,0))</f>
        <v>0</v>
      </c>
      <c r="DG16" s="25">
        <f t="shared" si="43"/>
        <v>13</v>
      </c>
      <c r="DH16" s="25" t="str">
        <f t="shared" si="44"/>
        <v>Felipe MASSA</v>
      </c>
      <c r="DI16" s="25">
        <f t="shared" si="45"/>
        <v>1</v>
      </c>
      <c r="DJ16" s="25">
        <f t="shared" si="46"/>
        <v>0</v>
      </c>
      <c r="DK16" s="25">
        <f>IF(DH16="","",COUNTIF($DI$4:DI16,DI16)-1)</f>
        <v>12</v>
      </c>
      <c r="DM16" s="25">
        <f t="shared" si="47"/>
        <v>13</v>
      </c>
      <c r="DN16" s="25" t="str">
        <f t="shared" si="48"/>
        <v>Felipe MASSA</v>
      </c>
      <c r="DO16" s="25">
        <f t="shared" si="49"/>
        <v>1</v>
      </c>
      <c r="DP16" s="25">
        <f t="shared" si="50"/>
        <v>0</v>
      </c>
      <c r="DQ16" s="25">
        <f>IF(DN16="","",COUNTIF($DO$4:DO16,DO16)-1)</f>
        <v>12</v>
      </c>
      <c r="DS16" s="25">
        <f t="shared" si="51"/>
        <v>13</v>
      </c>
      <c r="DT16" s="25" t="str">
        <f t="shared" si="52"/>
        <v>Felipe MASSA</v>
      </c>
      <c r="DU16" s="25">
        <f t="shared" si="53"/>
        <v>1</v>
      </c>
      <c r="DV16" s="25">
        <f t="shared" si="54"/>
        <v>0</v>
      </c>
      <c r="DW16" s="25">
        <f>IF(DT16="","",COUNTIF($DU$4:DU16,DU16)-1)</f>
        <v>12</v>
      </c>
      <c r="DY16" s="25">
        <f t="shared" si="55"/>
        <v>13</v>
      </c>
      <c r="DZ16" s="25" t="str">
        <f t="shared" si="56"/>
        <v>Felipe MASSA</v>
      </c>
      <c r="EA16" s="25">
        <f t="shared" si="57"/>
        <v>1</v>
      </c>
      <c r="EB16" s="25">
        <f t="shared" si="58"/>
        <v>0</v>
      </c>
      <c r="EC16" s="25">
        <f>IF(DZ16="","",COUNTIF($EA$4:EA16,EA16)-1)</f>
        <v>12</v>
      </c>
    </row>
    <row r="17" spans="1:133" x14ac:dyDescent="0.25">
      <c r="A17" s="25">
        <v>16</v>
      </c>
      <c r="B17" s="25" t="s">
        <v>178</v>
      </c>
      <c r="C17" s="25" t="s">
        <v>179</v>
      </c>
      <c r="E17" s="24" t="str">
        <f>IF('3'!$D$22="","",'3'!$D$22)</f>
        <v/>
      </c>
      <c r="G17" s="25">
        <f t="shared" si="1"/>
        <v>14</v>
      </c>
      <c r="H17" s="25" t="str">
        <f>IF(PILOTOS!D26="","",PILOTOS!D26)</f>
        <v>Kevin MAGNUSSEN</v>
      </c>
      <c r="I17" s="25" t="str">
        <f>IF(PILOTOS!E26="","",PILOTOS!E26)</f>
        <v>McLaren</v>
      </c>
      <c r="J17" s="25">
        <f t="shared" si="2"/>
        <v>0</v>
      </c>
      <c r="K17" s="25">
        <f t="shared" si="3"/>
        <v>0</v>
      </c>
      <c r="L17" s="25">
        <f t="shared" si="4"/>
        <v>0</v>
      </c>
      <c r="M17" s="25">
        <f t="shared" si="5"/>
        <v>0</v>
      </c>
      <c r="N17" s="25">
        <f t="shared" si="6"/>
        <v>0</v>
      </c>
      <c r="O17" s="25">
        <f t="shared" si="7"/>
        <v>0</v>
      </c>
      <c r="P17" s="25">
        <f t="shared" si="8"/>
        <v>0</v>
      </c>
      <c r="Q17" s="25">
        <f t="shared" si="9"/>
        <v>0</v>
      </c>
      <c r="R17" s="25">
        <f t="shared" si="10"/>
        <v>0</v>
      </c>
      <c r="S17" s="25">
        <f t="shared" si="11"/>
        <v>0</v>
      </c>
      <c r="T17" s="25">
        <f t="shared" si="12"/>
        <v>0</v>
      </c>
      <c r="U17" s="25">
        <f t="shared" si="13"/>
        <v>0</v>
      </c>
      <c r="V17" s="25">
        <f t="shared" si="14"/>
        <v>0</v>
      </c>
      <c r="W17" s="25">
        <f t="shared" si="15"/>
        <v>0</v>
      </c>
      <c r="X17" s="25">
        <f t="shared" si="16"/>
        <v>0</v>
      </c>
      <c r="Y17" s="25">
        <f t="shared" si="17"/>
        <v>0</v>
      </c>
      <c r="Z17" s="25">
        <f t="shared" si="18"/>
        <v>0</v>
      </c>
      <c r="AA17" s="25">
        <f t="shared" si="19"/>
        <v>0</v>
      </c>
      <c r="AB17" s="25">
        <f t="shared" si="20"/>
        <v>0</v>
      </c>
      <c r="AC17" s="25">
        <f t="shared" si="21"/>
        <v>0</v>
      </c>
      <c r="AD17" s="25">
        <f t="shared" si="22"/>
        <v>0</v>
      </c>
      <c r="AE17" s="25">
        <f>IF(PILOTOS!C26="","",PILOTOS!C26)</f>
        <v>20</v>
      </c>
      <c r="AF17" s="25">
        <f t="shared" si="23"/>
        <v>13</v>
      </c>
      <c r="AG17" s="25">
        <f>IF($H17="","",SUMIF('1'!$D$19:$D$28,Conf!$H17,'1'!$F$19:$F$28))</f>
        <v>0</v>
      </c>
      <c r="AH17" s="25">
        <f>IF($H17="","",SUMIF('2'!$D$19:$D$28,Conf!$H17,'2'!$F$19:$F$28))</f>
        <v>0</v>
      </c>
      <c r="AI17" s="25">
        <f>IF($H17="","",SUMIF('3'!$D$19:$D$28,Conf!$H17,'3'!$F$19:$F$28))</f>
        <v>0</v>
      </c>
      <c r="AJ17" s="25">
        <f>IF($H17="","",SUMIF('4'!$D$19:$D$28,Conf!$H17,'4'!$F$19:$F$28))</f>
        <v>0</v>
      </c>
      <c r="AK17" s="25">
        <f>IF($H17="","",SUMIF('5'!$D$19:$D$28,Conf!$H17,'5'!$F$19:$F$28))</f>
        <v>0</v>
      </c>
      <c r="AL17" s="25">
        <f>IF($H17="","",SUMIF('6'!$D$19:$D$28,Conf!$H17,'6'!$F$19:$F$28))</f>
        <v>0</v>
      </c>
      <c r="AM17" s="25">
        <f>IF($H17="","",SUMIF('7'!$D$19:$D$28,Conf!$H17,'7'!$F$19:$F$28))</f>
        <v>0</v>
      </c>
      <c r="AN17" s="25">
        <f>IF($H17="","",SUMIF('8'!$D$19:$D$28,Conf!$H17,'8'!$F$19:$F$28))</f>
        <v>0</v>
      </c>
      <c r="AO17" s="25">
        <f>IF($H17="","",SUMIF('9'!$D$19:$D$28,Conf!$H17,'9'!$F$19:$F$28))</f>
        <v>0</v>
      </c>
      <c r="AP17" s="25">
        <f>IF($H17="","",SUMIF('10'!$D$19:$D$28,Conf!$H17,'10'!$F$19:$F$28))</f>
        <v>0</v>
      </c>
      <c r="AQ17" s="25">
        <f>IF($H17="","",SUMIF('11'!$D$19:$D$28,Conf!$H17,'11'!$F$19:$F$28))</f>
        <v>0</v>
      </c>
      <c r="AR17" s="25">
        <f>IF($H17="","",SUMIF('12'!$D$19:$D$28,Conf!$H17,'12'!$F$19:$F$28))</f>
        <v>0</v>
      </c>
      <c r="AS17" s="25">
        <f>IF($H17="","",SUMIF('13'!$D$19:$D$28,Conf!$H17,'13'!$F$19:$F$28))</f>
        <v>0</v>
      </c>
      <c r="AT17" s="25">
        <f>IF($H17="","",SUMIF('14'!$D$19:$D$28,Conf!$H17,'14'!$F$19:$F$28))</f>
        <v>0</v>
      </c>
      <c r="AU17" s="25">
        <f>IF($H17="","",SUMIF('15'!$D$19:$D$28,Conf!$H17,'15'!$F$19:$F$28))</f>
        <v>0</v>
      </c>
      <c r="AV17" s="25">
        <f>IF($H17="","",SUMIF('16'!$D$19:$D$28,Conf!$H17,'16'!$F$19:$F$28))</f>
        <v>0</v>
      </c>
      <c r="AW17" s="25">
        <f>IF($H17="","",SUMIF('17'!$D$19:$D$28,Conf!$H17,'17'!$F$19:$F$28))</f>
        <v>0</v>
      </c>
      <c r="AX17" s="25">
        <f>IF($H17="","",SUMIF('18'!$D$19:$D$28,Conf!$H17,'18'!$F$19:$F$28))</f>
        <v>0</v>
      </c>
      <c r="AY17" s="25">
        <f>IF($H17="","",SUMIF('19'!$D$19:$D$28,Conf!$H17,'19'!$F$19:$F$28))</f>
        <v>0</v>
      </c>
      <c r="AZ17" s="25">
        <f t="shared" si="24"/>
        <v>0</v>
      </c>
      <c r="BA17" s="25">
        <f t="shared" si="25"/>
        <v>0</v>
      </c>
      <c r="BB17" s="25">
        <f t="shared" si="26"/>
        <v>0</v>
      </c>
      <c r="BC17" s="25">
        <f t="shared" si="27"/>
        <v>0</v>
      </c>
      <c r="BD17" s="25">
        <f t="shared" si="28"/>
        <v>0</v>
      </c>
      <c r="BE17" s="25">
        <f t="shared" si="29"/>
        <v>0</v>
      </c>
      <c r="BF17" s="25">
        <f t="shared" si="30"/>
        <v>0</v>
      </c>
      <c r="BG17" s="25">
        <f t="shared" si="31"/>
        <v>0</v>
      </c>
      <c r="BH17" s="25">
        <f t="shared" si="32"/>
        <v>0</v>
      </c>
      <c r="BI17" s="25">
        <f t="shared" si="33"/>
        <v>0</v>
      </c>
      <c r="BJ17" s="25">
        <f t="shared" si="34"/>
        <v>0</v>
      </c>
      <c r="BK17" s="25">
        <f t="shared" si="35"/>
        <v>0</v>
      </c>
      <c r="BL17" s="25">
        <f t="shared" si="36"/>
        <v>0</v>
      </c>
      <c r="BM17" s="25">
        <f t="shared" si="37"/>
        <v>0</v>
      </c>
      <c r="BN17" s="25">
        <f t="shared" si="38"/>
        <v>0</v>
      </c>
      <c r="BO17" s="25">
        <f t="shared" si="39"/>
        <v>0</v>
      </c>
      <c r="BP17" s="25">
        <f t="shared" si="59"/>
        <v>0</v>
      </c>
      <c r="BQ17" s="25">
        <f t="shared" si="40"/>
        <v>0</v>
      </c>
      <c r="BR17" s="25">
        <f t="shared" si="41"/>
        <v>0</v>
      </c>
      <c r="BS17" s="25">
        <f>IF($H17="","",RANK(AZ17,AZ$4:AZ$35,0)+COUNTIF($AZ$4:AZ17,AZ17)-1)</f>
        <v>14</v>
      </c>
      <c r="BT17" s="25">
        <f>IF($H17="","",RANK(BA17,BA$4:BA$35,0)+COUNTIF($BA$4:BA17,BA17)-1)</f>
        <v>14</v>
      </c>
      <c r="BU17" s="25">
        <f>IF($H17="","",RANK(BB17,BB$4:BB$35,0)+COUNTIF($BB$4:BB17,BB17)-1)</f>
        <v>14</v>
      </c>
      <c r="BV17" s="25">
        <f>IF($H17="","",RANK(BC17,BC$4:BC$35,0)+COUNTIF($BC$4:BC17,BC17)-1)</f>
        <v>14</v>
      </c>
      <c r="BW17" s="25">
        <f>IF($H17="","",RANK(BD17,BD$4:BD$35,0)+COUNTIF($BD$4:BD17,BD17)-1)</f>
        <v>14</v>
      </c>
      <c r="BX17" s="25">
        <f>IF($H17="","",RANK(BE17,BE$4:BE$35,0)+COUNTIF($BE$4:BE17,BE17)-1)</f>
        <v>14</v>
      </c>
      <c r="BY17" s="25">
        <f>IF($H17="","",RANK(BF17,BF$4:BF$35,0)+COUNTIF($BF$4:BF17,BF17)-1)</f>
        <v>14</v>
      </c>
      <c r="BZ17" s="25">
        <f>IF($H17="","",RANK(BG17,BG$4:BG$35,0)+COUNTIF($BG$4:BG17,BG17)-1)</f>
        <v>14</v>
      </c>
      <c r="CA17" s="25">
        <f>IF($H17="","",RANK(BH17,BH$4:BH$35,0)+COUNTIF($BH$4:BH17,BH17)-1)</f>
        <v>14</v>
      </c>
      <c r="CB17" s="25">
        <f>IF($H17="","",RANK(BI17,BI$4:BI$35,0)+COUNTIF($BI$4:BI17,BI17)-1)</f>
        <v>14</v>
      </c>
      <c r="CC17" s="25">
        <f>IF($H17="","",RANK(BJ17,BJ$4:BJ$35,0)+COUNTIF($BJ$4:BJ17,BJ17)-1)</f>
        <v>14</v>
      </c>
      <c r="CD17" s="25">
        <f>IF($H17="","",RANK(BK17,BK$4:BK$35,0)+COUNTIF($BK$4:BK17,BK17)-1)</f>
        <v>14</v>
      </c>
      <c r="CE17" s="25">
        <f>IF($H17="","",RANK(BL17,BL$4:BL$35,0)+COUNTIF($BL$4:BL17,BL17)-1)</f>
        <v>14</v>
      </c>
      <c r="CF17" s="25">
        <f>IF($H17="","",RANK(BM17,BM$4:BM$35,0)+COUNTIF($BM$4:BM17,BM17)-1)</f>
        <v>14</v>
      </c>
      <c r="CG17" s="25">
        <f>IF($H17="","",RANK(BN17,BN$4:BN$35,0)+COUNTIF($BN$4:BN17,BN17)-1)</f>
        <v>14</v>
      </c>
      <c r="CH17" s="25">
        <f>IF($H17="","",RANK(BO17,BO$4:BO$35,0)+COUNTIF($BO$4:BO17,BO17)-1)</f>
        <v>14</v>
      </c>
      <c r="CI17" s="25">
        <f>IF($H17="","",RANK(BP17,BP$4:BP$35,0)+COUNTIF($BP$4:BP17,BP17)-1)</f>
        <v>14</v>
      </c>
      <c r="CJ17" s="25">
        <f>IF($H17="","",RANK(BQ17,BQ$4:BQ$35,0)+COUNTIF($BQ$4:BQ17,BQ17)-1)</f>
        <v>14</v>
      </c>
      <c r="CK17" s="25">
        <f>IF($H17="","",RANK(BR17,BR$4:BR$35,0)+COUNTIF($BR$4:BR17,BR17)-1)</f>
        <v>14</v>
      </c>
      <c r="CL17" s="25">
        <f t="shared" si="42"/>
        <v>0</v>
      </c>
      <c r="CM17" s="25">
        <f>IF($H17="","",IF('1'!$D$14=Conf!$H17,1,0))</f>
        <v>0</v>
      </c>
      <c r="CN17" s="25">
        <f>IF($H17="","",IF('2'!$D$14=Conf!$H17,1,0))</f>
        <v>0</v>
      </c>
      <c r="CO17" s="25">
        <f>IF($H17="","",IF('3'!$D$14=Conf!$H17,1,0))</f>
        <v>0</v>
      </c>
      <c r="CP17" s="25">
        <f>IF($H17="","",IF('4'!$D$14=Conf!$H17,1,0))</f>
        <v>0</v>
      </c>
      <c r="CQ17" s="25">
        <f>IF($H17="","",IF('5'!$D$14=Conf!$H17,1,0))</f>
        <v>0</v>
      </c>
      <c r="CR17" s="25">
        <f>IF($H17="","",IF('6'!$D$14=Conf!$H17,1,0))</f>
        <v>0</v>
      </c>
      <c r="CS17" s="25">
        <f>IF($H17="","",IF('7'!$D$14=Conf!$H17,1,0))</f>
        <v>0</v>
      </c>
      <c r="CT17" s="25">
        <f>IF($H17="","",IF('8'!$D$14=Conf!$H17,1,0))</f>
        <v>0</v>
      </c>
      <c r="CU17" s="25">
        <f>IF($H17="","",IF('9'!$D$14=Conf!$H17,1,0))</f>
        <v>0</v>
      </c>
      <c r="CV17" s="25">
        <f>IF($H17="","",IF('10'!$D$14=Conf!$H17,1,0))</f>
        <v>0</v>
      </c>
      <c r="CW17" s="25">
        <f>IF($H17="","",IF('11'!$D$14=Conf!$H17,1,0))</f>
        <v>0</v>
      </c>
      <c r="CX17" s="25">
        <f>IF($H17="","",IF('12'!$D$14=Conf!$H17,1,0))</f>
        <v>0</v>
      </c>
      <c r="CY17" s="25">
        <f>IF($H17="","",IF('13'!$D$14=Conf!$H17,1,0))</f>
        <v>0</v>
      </c>
      <c r="CZ17" s="25">
        <f>IF($H17="","",IF('14'!$D$14=Conf!$H17,1,0))</f>
        <v>0</v>
      </c>
      <c r="DA17" s="25">
        <f>IF($H17="","",IF('15'!$D$14=Conf!$H17,1,0))</f>
        <v>0</v>
      </c>
      <c r="DB17" s="25">
        <f>IF($H17="","",IF('16'!$D$14=Conf!$H17,1,0))</f>
        <v>0</v>
      </c>
      <c r="DC17" s="25">
        <f>IF($H17="","",IF('17'!$D$14=Conf!$H17,1,0))</f>
        <v>0</v>
      </c>
      <c r="DD17" s="25">
        <f>IF($H17="","",IF('18'!$D$14=Conf!$H17,1,0))</f>
        <v>0</v>
      </c>
      <c r="DE17" s="25">
        <f>IF($H17="","",IF('19'!$D$14=Conf!$H17,1,0))</f>
        <v>0</v>
      </c>
      <c r="DG17" s="25">
        <f t="shared" si="43"/>
        <v>14</v>
      </c>
      <c r="DH17" s="25" t="str">
        <f t="shared" si="44"/>
        <v>Kevin MAGNUSSEN</v>
      </c>
      <c r="DI17" s="25">
        <f t="shared" si="45"/>
        <v>1</v>
      </c>
      <c r="DJ17" s="25">
        <f t="shared" si="46"/>
        <v>0</v>
      </c>
      <c r="DK17" s="25">
        <f>IF(DH17="","",COUNTIF($DI$4:DI17,DI17)-1)</f>
        <v>13</v>
      </c>
      <c r="DM17" s="25">
        <f t="shared" si="47"/>
        <v>14</v>
      </c>
      <c r="DN17" s="25" t="str">
        <f t="shared" si="48"/>
        <v>Kevin MAGNUSSEN</v>
      </c>
      <c r="DO17" s="25">
        <f t="shared" si="49"/>
        <v>1</v>
      </c>
      <c r="DP17" s="25">
        <f t="shared" si="50"/>
        <v>0</v>
      </c>
      <c r="DQ17" s="25">
        <f>IF(DN17="","",COUNTIF($DO$4:DO17,DO17)-1)</f>
        <v>13</v>
      </c>
      <c r="DS17" s="25">
        <f t="shared" si="51"/>
        <v>14</v>
      </c>
      <c r="DT17" s="25" t="str">
        <f t="shared" si="52"/>
        <v>Kevin MAGNUSSEN</v>
      </c>
      <c r="DU17" s="25">
        <f t="shared" si="53"/>
        <v>1</v>
      </c>
      <c r="DV17" s="25">
        <f t="shared" si="54"/>
        <v>0</v>
      </c>
      <c r="DW17" s="25">
        <f>IF(DT17="","",COUNTIF($DU$4:DU17,DU17)-1)</f>
        <v>13</v>
      </c>
      <c r="DY17" s="25">
        <f t="shared" si="55"/>
        <v>14</v>
      </c>
      <c r="DZ17" s="25" t="str">
        <f t="shared" si="56"/>
        <v>Kevin MAGNUSSEN</v>
      </c>
      <c r="EA17" s="25">
        <f t="shared" si="57"/>
        <v>1</v>
      </c>
      <c r="EB17" s="25">
        <f t="shared" si="58"/>
        <v>0</v>
      </c>
      <c r="EC17" s="25">
        <f>IF(DZ17="","",COUNTIF($EA$4:EA17,EA17)-1)</f>
        <v>13</v>
      </c>
    </row>
    <row r="18" spans="1:133" x14ac:dyDescent="0.25">
      <c r="A18" s="25">
        <v>17</v>
      </c>
      <c r="B18" s="25" t="s">
        <v>180</v>
      </c>
      <c r="C18" s="25" t="s">
        <v>12</v>
      </c>
      <c r="E18" s="24" t="str">
        <f>IF('3'!$D$23="","",'3'!$D$23)</f>
        <v/>
      </c>
      <c r="G18" s="25">
        <f t="shared" si="1"/>
        <v>15</v>
      </c>
      <c r="H18" s="25" t="str">
        <f>IF(PILOTOS!D27="","",PILOTOS!D27)</f>
        <v>Esteban GUTIERREZ</v>
      </c>
      <c r="I18" s="25" t="str">
        <f>IF(PILOTOS!E27="","",PILOTOS!E27)</f>
        <v>Sauber</v>
      </c>
      <c r="J18" s="25">
        <f t="shared" si="2"/>
        <v>0</v>
      </c>
      <c r="K18" s="25">
        <f t="shared" si="3"/>
        <v>0</v>
      </c>
      <c r="L18" s="25">
        <f t="shared" si="4"/>
        <v>0</v>
      </c>
      <c r="M18" s="25">
        <f t="shared" si="5"/>
        <v>0</v>
      </c>
      <c r="N18" s="25">
        <f t="shared" si="6"/>
        <v>0</v>
      </c>
      <c r="O18" s="25">
        <f t="shared" si="7"/>
        <v>0</v>
      </c>
      <c r="P18" s="25">
        <f t="shared" si="8"/>
        <v>0</v>
      </c>
      <c r="Q18" s="25">
        <f t="shared" si="9"/>
        <v>0</v>
      </c>
      <c r="R18" s="25">
        <f t="shared" si="10"/>
        <v>0</v>
      </c>
      <c r="S18" s="25">
        <f t="shared" si="11"/>
        <v>0</v>
      </c>
      <c r="T18" s="25">
        <f t="shared" si="12"/>
        <v>0</v>
      </c>
      <c r="U18" s="25">
        <f t="shared" si="13"/>
        <v>0</v>
      </c>
      <c r="V18" s="25">
        <f t="shared" si="14"/>
        <v>0</v>
      </c>
      <c r="W18" s="25">
        <f t="shared" si="15"/>
        <v>0</v>
      </c>
      <c r="X18" s="25">
        <f t="shared" si="16"/>
        <v>0</v>
      </c>
      <c r="Y18" s="25">
        <f t="shared" si="17"/>
        <v>0</v>
      </c>
      <c r="Z18" s="25">
        <f t="shared" si="18"/>
        <v>0</v>
      </c>
      <c r="AA18" s="25">
        <f t="shared" si="19"/>
        <v>0</v>
      </c>
      <c r="AB18" s="25">
        <f t="shared" si="20"/>
        <v>0</v>
      </c>
      <c r="AC18" s="25">
        <f t="shared" si="21"/>
        <v>0</v>
      </c>
      <c r="AD18" s="25">
        <f t="shared" si="22"/>
        <v>0</v>
      </c>
      <c r="AE18" s="25">
        <f>IF(PILOTOS!C27="","",PILOTOS!C27)</f>
        <v>21</v>
      </c>
      <c r="AF18" s="25">
        <f t="shared" si="23"/>
        <v>14</v>
      </c>
      <c r="AG18" s="25">
        <f>IF($H18="","",SUMIF('1'!$D$19:$D$28,Conf!$H18,'1'!$F$19:$F$28))</f>
        <v>0</v>
      </c>
      <c r="AH18" s="25">
        <f>IF($H18="","",SUMIF('2'!$D$19:$D$28,Conf!$H18,'2'!$F$19:$F$28))</f>
        <v>0</v>
      </c>
      <c r="AI18" s="25">
        <f>IF($H18="","",SUMIF('3'!$D$19:$D$28,Conf!$H18,'3'!$F$19:$F$28))</f>
        <v>0</v>
      </c>
      <c r="AJ18" s="25">
        <f>IF($H18="","",SUMIF('4'!$D$19:$D$28,Conf!$H18,'4'!$F$19:$F$28))</f>
        <v>0</v>
      </c>
      <c r="AK18" s="25">
        <f>IF($H18="","",SUMIF('5'!$D$19:$D$28,Conf!$H18,'5'!$F$19:$F$28))</f>
        <v>0</v>
      </c>
      <c r="AL18" s="25">
        <f>IF($H18="","",SUMIF('6'!$D$19:$D$28,Conf!$H18,'6'!$F$19:$F$28))</f>
        <v>0</v>
      </c>
      <c r="AM18" s="25">
        <f>IF($H18="","",SUMIF('7'!$D$19:$D$28,Conf!$H18,'7'!$F$19:$F$28))</f>
        <v>0</v>
      </c>
      <c r="AN18" s="25">
        <f>IF($H18="","",SUMIF('8'!$D$19:$D$28,Conf!$H18,'8'!$F$19:$F$28))</f>
        <v>0</v>
      </c>
      <c r="AO18" s="25">
        <f>IF($H18="","",SUMIF('9'!$D$19:$D$28,Conf!$H18,'9'!$F$19:$F$28))</f>
        <v>0</v>
      </c>
      <c r="AP18" s="25">
        <f>IF($H18="","",SUMIF('10'!$D$19:$D$28,Conf!$H18,'10'!$F$19:$F$28))</f>
        <v>0</v>
      </c>
      <c r="AQ18" s="25">
        <f>IF($H18="","",SUMIF('11'!$D$19:$D$28,Conf!$H18,'11'!$F$19:$F$28))</f>
        <v>0</v>
      </c>
      <c r="AR18" s="25">
        <f>IF($H18="","",SUMIF('12'!$D$19:$D$28,Conf!$H18,'12'!$F$19:$F$28))</f>
        <v>0</v>
      </c>
      <c r="AS18" s="25">
        <f>IF($H18="","",SUMIF('13'!$D$19:$D$28,Conf!$H18,'13'!$F$19:$F$28))</f>
        <v>0</v>
      </c>
      <c r="AT18" s="25">
        <f>IF($H18="","",SUMIF('14'!$D$19:$D$28,Conf!$H18,'14'!$F$19:$F$28))</f>
        <v>0</v>
      </c>
      <c r="AU18" s="25">
        <f>IF($H18="","",SUMIF('15'!$D$19:$D$28,Conf!$H18,'15'!$F$19:$F$28))</f>
        <v>0</v>
      </c>
      <c r="AV18" s="25">
        <f>IF($H18="","",SUMIF('16'!$D$19:$D$28,Conf!$H18,'16'!$F$19:$F$28))</f>
        <v>0</v>
      </c>
      <c r="AW18" s="25">
        <f>IF($H18="","",SUMIF('17'!$D$19:$D$28,Conf!$H18,'17'!$F$19:$F$28))</f>
        <v>0</v>
      </c>
      <c r="AX18" s="25">
        <f>IF($H18="","",SUMIF('18'!$D$19:$D$28,Conf!$H18,'18'!$F$19:$F$28))</f>
        <v>0</v>
      </c>
      <c r="AY18" s="25">
        <f>IF($H18="","",SUMIF('19'!$D$19:$D$28,Conf!$H18,'19'!$F$19:$F$28))</f>
        <v>0</v>
      </c>
      <c r="AZ18" s="25">
        <f t="shared" si="24"/>
        <v>0</v>
      </c>
      <c r="BA18" s="25">
        <f t="shared" si="25"/>
        <v>0</v>
      </c>
      <c r="BB18" s="25">
        <f t="shared" si="26"/>
        <v>0</v>
      </c>
      <c r="BC18" s="25">
        <f t="shared" si="27"/>
        <v>0</v>
      </c>
      <c r="BD18" s="25">
        <f t="shared" si="28"/>
        <v>0</v>
      </c>
      <c r="BE18" s="25">
        <f t="shared" si="29"/>
        <v>0</v>
      </c>
      <c r="BF18" s="25">
        <f t="shared" si="30"/>
        <v>0</v>
      </c>
      <c r="BG18" s="25">
        <f t="shared" si="31"/>
        <v>0</v>
      </c>
      <c r="BH18" s="25">
        <f t="shared" si="32"/>
        <v>0</v>
      </c>
      <c r="BI18" s="25">
        <f t="shared" si="33"/>
        <v>0</v>
      </c>
      <c r="BJ18" s="25">
        <f t="shared" si="34"/>
        <v>0</v>
      </c>
      <c r="BK18" s="25">
        <f t="shared" si="35"/>
        <v>0</v>
      </c>
      <c r="BL18" s="25">
        <f t="shared" si="36"/>
        <v>0</v>
      </c>
      <c r="BM18" s="25">
        <f t="shared" si="37"/>
        <v>0</v>
      </c>
      <c r="BN18" s="25">
        <f t="shared" si="38"/>
        <v>0</v>
      </c>
      <c r="BO18" s="25">
        <f t="shared" si="39"/>
        <v>0</v>
      </c>
      <c r="BP18" s="25">
        <f t="shared" si="59"/>
        <v>0</v>
      </c>
      <c r="BQ18" s="25">
        <f t="shared" si="40"/>
        <v>0</v>
      </c>
      <c r="BR18" s="25">
        <f t="shared" si="41"/>
        <v>0</v>
      </c>
      <c r="BS18" s="25">
        <f>IF($H18="","",RANK(AZ18,AZ$4:AZ$35,0)+COUNTIF($AZ$4:AZ18,AZ18)-1)</f>
        <v>15</v>
      </c>
      <c r="BT18" s="25">
        <f>IF($H18="","",RANK(BA18,BA$4:BA$35,0)+COUNTIF($BA$4:BA18,BA18)-1)</f>
        <v>15</v>
      </c>
      <c r="BU18" s="25">
        <f>IF($H18="","",RANK(BB18,BB$4:BB$35,0)+COUNTIF($BB$4:BB18,BB18)-1)</f>
        <v>15</v>
      </c>
      <c r="BV18" s="25">
        <f>IF($H18="","",RANK(BC18,BC$4:BC$35,0)+COUNTIF($BC$4:BC18,BC18)-1)</f>
        <v>15</v>
      </c>
      <c r="BW18" s="25">
        <f>IF($H18="","",RANK(BD18,BD$4:BD$35,0)+COUNTIF($BD$4:BD18,BD18)-1)</f>
        <v>15</v>
      </c>
      <c r="BX18" s="25">
        <f>IF($H18="","",RANK(BE18,BE$4:BE$35,0)+COUNTIF($BE$4:BE18,BE18)-1)</f>
        <v>15</v>
      </c>
      <c r="BY18" s="25">
        <f>IF($H18="","",RANK(BF18,BF$4:BF$35,0)+COUNTIF($BF$4:BF18,BF18)-1)</f>
        <v>15</v>
      </c>
      <c r="BZ18" s="25">
        <f>IF($H18="","",RANK(BG18,BG$4:BG$35,0)+COUNTIF($BG$4:BG18,BG18)-1)</f>
        <v>15</v>
      </c>
      <c r="CA18" s="25">
        <f>IF($H18="","",RANK(BH18,BH$4:BH$35,0)+COUNTIF($BH$4:BH18,BH18)-1)</f>
        <v>15</v>
      </c>
      <c r="CB18" s="25">
        <f>IF($H18="","",RANK(BI18,BI$4:BI$35,0)+COUNTIF($BI$4:BI18,BI18)-1)</f>
        <v>15</v>
      </c>
      <c r="CC18" s="25">
        <f>IF($H18="","",RANK(BJ18,BJ$4:BJ$35,0)+COUNTIF($BJ$4:BJ18,BJ18)-1)</f>
        <v>15</v>
      </c>
      <c r="CD18" s="25">
        <f>IF($H18="","",RANK(BK18,BK$4:BK$35,0)+COUNTIF($BK$4:BK18,BK18)-1)</f>
        <v>15</v>
      </c>
      <c r="CE18" s="25">
        <f>IF($H18="","",RANK(BL18,BL$4:BL$35,0)+COUNTIF($BL$4:BL18,BL18)-1)</f>
        <v>15</v>
      </c>
      <c r="CF18" s="25">
        <f>IF($H18="","",RANK(BM18,BM$4:BM$35,0)+COUNTIF($BM$4:BM18,BM18)-1)</f>
        <v>15</v>
      </c>
      <c r="CG18" s="25">
        <f>IF($H18="","",RANK(BN18,BN$4:BN$35,0)+COUNTIF($BN$4:BN18,BN18)-1)</f>
        <v>15</v>
      </c>
      <c r="CH18" s="25">
        <f>IF($H18="","",RANK(BO18,BO$4:BO$35,0)+COUNTIF($BO$4:BO18,BO18)-1)</f>
        <v>15</v>
      </c>
      <c r="CI18" s="25">
        <f>IF($H18="","",RANK(BP18,BP$4:BP$35,0)+COUNTIF($BP$4:BP18,BP18)-1)</f>
        <v>15</v>
      </c>
      <c r="CJ18" s="25">
        <f>IF($H18="","",RANK(BQ18,BQ$4:BQ$35,0)+COUNTIF($BQ$4:BQ18,BQ18)-1)</f>
        <v>15</v>
      </c>
      <c r="CK18" s="25">
        <f>IF($H18="","",RANK(BR18,BR$4:BR$35,0)+COUNTIF($BR$4:BR18,BR18)-1)</f>
        <v>15</v>
      </c>
      <c r="CL18" s="25">
        <f t="shared" si="42"/>
        <v>0</v>
      </c>
      <c r="CM18" s="25">
        <f>IF($H18="","",IF('1'!$D$14=Conf!$H18,1,0))</f>
        <v>0</v>
      </c>
      <c r="CN18" s="25">
        <f>IF($H18="","",IF('2'!$D$14=Conf!$H18,1,0))</f>
        <v>0</v>
      </c>
      <c r="CO18" s="25">
        <f>IF($H18="","",IF('3'!$D$14=Conf!$H18,1,0))</f>
        <v>0</v>
      </c>
      <c r="CP18" s="25">
        <f>IF($H18="","",IF('4'!$D$14=Conf!$H18,1,0))</f>
        <v>0</v>
      </c>
      <c r="CQ18" s="25">
        <f>IF($H18="","",IF('5'!$D$14=Conf!$H18,1,0))</f>
        <v>0</v>
      </c>
      <c r="CR18" s="25">
        <f>IF($H18="","",IF('6'!$D$14=Conf!$H18,1,0))</f>
        <v>0</v>
      </c>
      <c r="CS18" s="25">
        <f>IF($H18="","",IF('7'!$D$14=Conf!$H18,1,0))</f>
        <v>0</v>
      </c>
      <c r="CT18" s="25">
        <f>IF($H18="","",IF('8'!$D$14=Conf!$H18,1,0))</f>
        <v>0</v>
      </c>
      <c r="CU18" s="25">
        <f>IF($H18="","",IF('9'!$D$14=Conf!$H18,1,0))</f>
        <v>0</v>
      </c>
      <c r="CV18" s="25">
        <f>IF($H18="","",IF('10'!$D$14=Conf!$H18,1,0))</f>
        <v>0</v>
      </c>
      <c r="CW18" s="25">
        <f>IF($H18="","",IF('11'!$D$14=Conf!$H18,1,0))</f>
        <v>0</v>
      </c>
      <c r="CX18" s="25">
        <f>IF($H18="","",IF('12'!$D$14=Conf!$H18,1,0))</f>
        <v>0</v>
      </c>
      <c r="CY18" s="25">
        <f>IF($H18="","",IF('13'!$D$14=Conf!$H18,1,0))</f>
        <v>0</v>
      </c>
      <c r="CZ18" s="25">
        <f>IF($H18="","",IF('14'!$D$14=Conf!$H18,1,0))</f>
        <v>0</v>
      </c>
      <c r="DA18" s="25">
        <f>IF($H18="","",IF('15'!$D$14=Conf!$H18,1,0))</f>
        <v>0</v>
      </c>
      <c r="DB18" s="25">
        <f>IF($H18="","",IF('16'!$D$14=Conf!$H18,1,0))</f>
        <v>0</v>
      </c>
      <c r="DC18" s="25">
        <f>IF($H18="","",IF('17'!$D$14=Conf!$H18,1,0))</f>
        <v>0</v>
      </c>
      <c r="DD18" s="25">
        <f>IF($H18="","",IF('18'!$D$14=Conf!$H18,1,0))</f>
        <v>0</v>
      </c>
      <c r="DE18" s="25">
        <f>IF($H18="","",IF('19'!$D$14=Conf!$H18,1,0))</f>
        <v>0</v>
      </c>
      <c r="DG18" s="25">
        <f t="shared" si="43"/>
        <v>15</v>
      </c>
      <c r="DH18" s="25" t="str">
        <f t="shared" si="44"/>
        <v>Esteban GUTIERREZ</v>
      </c>
      <c r="DI18" s="25">
        <f t="shared" si="45"/>
        <v>1</v>
      </c>
      <c r="DJ18" s="25">
        <f t="shared" si="46"/>
        <v>0</v>
      </c>
      <c r="DK18" s="25">
        <f>IF(DH18="","",COUNTIF($DI$4:DI18,DI18)-1)</f>
        <v>14</v>
      </c>
      <c r="DM18" s="25">
        <f t="shared" si="47"/>
        <v>15</v>
      </c>
      <c r="DN18" s="25" t="str">
        <f t="shared" si="48"/>
        <v>Esteban GUTIERREZ</v>
      </c>
      <c r="DO18" s="25">
        <f t="shared" si="49"/>
        <v>1</v>
      </c>
      <c r="DP18" s="25">
        <f t="shared" si="50"/>
        <v>0</v>
      </c>
      <c r="DQ18" s="25">
        <f>IF(DN18="","",COUNTIF($DO$4:DO18,DO18)-1)</f>
        <v>14</v>
      </c>
      <c r="DS18" s="25">
        <f t="shared" si="51"/>
        <v>15</v>
      </c>
      <c r="DT18" s="25" t="str">
        <f t="shared" si="52"/>
        <v>Esteban GUTIERREZ</v>
      </c>
      <c r="DU18" s="25">
        <f t="shared" si="53"/>
        <v>1</v>
      </c>
      <c r="DV18" s="25">
        <f t="shared" si="54"/>
        <v>0</v>
      </c>
      <c r="DW18" s="25">
        <f>IF(DT18="","",COUNTIF($DU$4:DU18,DU18)-1)</f>
        <v>14</v>
      </c>
      <c r="DY18" s="25">
        <f t="shared" si="55"/>
        <v>15</v>
      </c>
      <c r="DZ18" s="25" t="str">
        <f t="shared" si="56"/>
        <v>Esteban GUTIERREZ</v>
      </c>
      <c r="EA18" s="25">
        <f t="shared" si="57"/>
        <v>1</v>
      </c>
      <c r="EB18" s="25">
        <f t="shared" si="58"/>
        <v>0</v>
      </c>
      <c r="EC18" s="25">
        <f>IF(DZ18="","",COUNTIF($EA$4:EA18,EA18)-1)</f>
        <v>14</v>
      </c>
    </row>
    <row r="19" spans="1:133" x14ac:dyDescent="0.25">
      <c r="A19" s="25">
        <v>18</v>
      </c>
      <c r="B19" s="25" t="s">
        <v>181</v>
      </c>
      <c r="C19" s="25" t="s">
        <v>29</v>
      </c>
      <c r="E19" s="25" t="str">
        <f>C5</f>
        <v>GP CHINA</v>
      </c>
      <c r="G19" s="25">
        <f t="shared" si="1"/>
        <v>16</v>
      </c>
      <c r="H19" s="25" t="str">
        <f>IF(PILOTOS!D28="","",PILOTOS!D28)</f>
        <v>Jenson BUTTON</v>
      </c>
      <c r="I19" s="25" t="str">
        <f>IF(PILOTOS!E28="","",PILOTOS!E28)</f>
        <v>McLaren</v>
      </c>
      <c r="J19" s="25">
        <f t="shared" si="2"/>
        <v>0</v>
      </c>
      <c r="K19" s="25">
        <f t="shared" si="3"/>
        <v>0</v>
      </c>
      <c r="L19" s="25">
        <f t="shared" si="4"/>
        <v>0</v>
      </c>
      <c r="M19" s="25">
        <f t="shared" si="5"/>
        <v>0</v>
      </c>
      <c r="N19" s="25">
        <f t="shared" si="6"/>
        <v>0</v>
      </c>
      <c r="O19" s="25">
        <f t="shared" si="7"/>
        <v>0</v>
      </c>
      <c r="P19" s="25">
        <f t="shared" si="8"/>
        <v>0</v>
      </c>
      <c r="Q19" s="25">
        <f t="shared" si="9"/>
        <v>0</v>
      </c>
      <c r="R19" s="25">
        <f t="shared" si="10"/>
        <v>0</v>
      </c>
      <c r="S19" s="25">
        <f t="shared" si="11"/>
        <v>0</v>
      </c>
      <c r="T19" s="25">
        <f t="shared" si="12"/>
        <v>0</v>
      </c>
      <c r="U19" s="25">
        <f t="shared" si="13"/>
        <v>0</v>
      </c>
      <c r="V19" s="25">
        <f t="shared" si="14"/>
        <v>0</v>
      </c>
      <c r="W19" s="25">
        <f t="shared" si="15"/>
        <v>0</v>
      </c>
      <c r="X19" s="25">
        <f t="shared" si="16"/>
        <v>0</v>
      </c>
      <c r="Y19" s="25">
        <f t="shared" si="17"/>
        <v>0</v>
      </c>
      <c r="Z19" s="25">
        <f t="shared" si="18"/>
        <v>0</v>
      </c>
      <c r="AA19" s="25">
        <f t="shared" si="19"/>
        <v>0</v>
      </c>
      <c r="AB19" s="25">
        <f t="shared" si="20"/>
        <v>0</v>
      </c>
      <c r="AC19" s="25">
        <f t="shared" si="21"/>
        <v>0</v>
      </c>
      <c r="AD19" s="25">
        <f t="shared" si="22"/>
        <v>0</v>
      </c>
      <c r="AE19" s="25">
        <f>IF(PILOTOS!C28="","",PILOTOS!C28)</f>
        <v>22</v>
      </c>
      <c r="AF19" s="25">
        <f t="shared" si="23"/>
        <v>15</v>
      </c>
      <c r="AG19" s="25">
        <f>IF($H19="","",SUMIF('1'!$D$19:$D$28,Conf!$H19,'1'!$F$19:$F$28))</f>
        <v>0</v>
      </c>
      <c r="AH19" s="25">
        <f>IF($H19="","",SUMIF('2'!$D$19:$D$28,Conf!$H19,'2'!$F$19:$F$28))</f>
        <v>0</v>
      </c>
      <c r="AI19" s="25">
        <f>IF($H19="","",SUMIF('3'!$D$19:$D$28,Conf!$H19,'3'!$F$19:$F$28))</f>
        <v>0</v>
      </c>
      <c r="AJ19" s="25">
        <f>IF($H19="","",SUMIF('4'!$D$19:$D$28,Conf!$H19,'4'!$F$19:$F$28))</f>
        <v>0</v>
      </c>
      <c r="AK19" s="25">
        <f>IF($H19="","",SUMIF('5'!$D$19:$D$28,Conf!$H19,'5'!$F$19:$F$28))</f>
        <v>0</v>
      </c>
      <c r="AL19" s="25">
        <f>IF($H19="","",SUMIF('6'!$D$19:$D$28,Conf!$H19,'6'!$F$19:$F$28))</f>
        <v>0</v>
      </c>
      <c r="AM19" s="25">
        <f>IF($H19="","",SUMIF('7'!$D$19:$D$28,Conf!$H19,'7'!$F$19:$F$28))</f>
        <v>0</v>
      </c>
      <c r="AN19" s="25">
        <f>IF($H19="","",SUMIF('8'!$D$19:$D$28,Conf!$H19,'8'!$F$19:$F$28))</f>
        <v>0</v>
      </c>
      <c r="AO19" s="25">
        <f>IF($H19="","",SUMIF('9'!$D$19:$D$28,Conf!$H19,'9'!$F$19:$F$28))</f>
        <v>0</v>
      </c>
      <c r="AP19" s="25">
        <f>IF($H19="","",SUMIF('10'!$D$19:$D$28,Conf!$H19,'10'!$F$19:$F$28))</f>
        <v>0</v>
      </c>
      <c r="AQ19" s="25">
        <f>IF($H19="","",SUMIF('11'!$D$19:$D$28,Conf!$H19,'11'!$F$19:$F$28))</f>
        <v>0</v>
      </c>
      <c r="AR19" s="25">
        <f>IF($H19="","",SUMIF('12'!$D$19:$D$28,Conf!$H19,'12'!$F$19:$F$28))</f>
        <v>0</v>
      </c>
      <c r="AS19" s="25">
        <f>IF($H19="","",SUMIF('13'!$D$19:$D$28,Conf!$H19,'13'!$F$19:$F$28))</f>
        <v>0</v>
      </c>
      <c r="AT19" s="25">
        <f>IF($H19="","",SUMIF('14'!$D$19:$D$28,Conf!$H19,'14'!$F$19:$F$28))</f>
        <v>0</v>
      </c>
      <c r="AU19" s="25">
        <f>IF($H19="","",SUMIF('15'!$D$19:$D$28,Conf!$H19,'15'!$F$19:$F$28))</f>
        <v>0</v>
      </c>
      <c r="AV19" s="25">
        <f>IF($H19="","",SUMIF('16'!$D$19:$D$28,Conf!$H19,'16'!$F$19:$F$28))</f>
        <v>0</v>
      </c>
      <c r="AW19" s="25">
        <f>IF($H19="","",SUMIF('17'!$D$19:$D$28,Conf!$H19,'17'!$F$19:$F$28))</f>
        <v>0</v>
      </c>
      <c r="AX19" s="25">
        <f>IF($H19="","",SUMIF('18'!$D$19:$D$28,Conf!$H19,'18'!$F$19:$F$28))</f>
        <v>0</v>
      </c>
      <c r="AY19" s="25">
        <f>IF($H19="","",SUMIF('19'!$D$19:$D$28,Conf!$H19,'19'!$F$19:$F$28))</f>
        <v>0</v>
      </c>
      <c r="AZ19" s="25">
        <f t="shared" si="24"/>
        <v>0</v>
      </c>
      <c r="BA19" s="25">
        <f t="shared" si="25"/>
        <v>0</v>
      </c>
      <c r="BB19" s="25">
        <f t="shared" si="26"/>
        <v>0</v>
      </c>
      <c r="BC19" s="25">
        <f t="shared" si="27"/>
        <v>0</v>
      </c>
      <c r="BD19" s="25">
        <f t="shared" si="28"/>
        <v>0</v>
      </c>
      <c r="BE19" s="25">
        <f t="shared" si="29"/>
        <v>0</v>
      </c>
      <c r="BF19" s="25">
        <f t="shared" si="30"/>
        <v>0</v>
      </c>
      <c r="BG19" s="25">
        <f t="shared" si="31"/>
        <v>0</v>
      </c>
      <c r="BH19" s="25">
        <f t="shared" si="32"/>
        <v>0</v>
      </c>
      <c r="BI19" s="25">
        <f t="shared" si="33"/>
        <v>0</v>
      </c>
      <c r="BJ19" s="25">
        <f t="shared" si="34"/>
        <v>0</v>
      </c>
      <c r="BK19" s="25">
        <f t="shared" si="35"/>
        <v>0</v>
      </c>
      <c r="BL19" s="25">
        <f t="shared" si="36"/>
        <v>0</v>
      </c>
      <c r="BM19" s="25">
        <f t="shared" si="37"/>
        <v>0</v>
      </c>
      <c r="BN19" s="25">
        <f t="shared" si="38"/>
        <v>0</v>
      </c>
      <c r="BO19" s="25">
        <f t="shared" si="39"/>
        <v>0</v>
      </c>
      <c r="BP19" s="25">
        <f t="shared" si="59"/>
        <v>0</v>
      </c>
      <c r="BQ19" s="25">
        <f t="shared" si="40"/>
        <v>0</v>
      </c>
      <c r="BR19" s="25">
        <f t="shared" si="41"/>
        <v>0</v>
      </c>
      <c r="BS19" s="25">
        <f>IF($H19="","",RANK(AZ19,AZ$4:AZ$35,0)+COUNTIF($AZ$4:AZ19,AZ19)-1)</f>
        <v>16</v>
      </c>
      <c r="BT19" s="25">
        <f>IF($H19="","",RANK(BA19,BA$4:BA$35,0)+COUNTIF($BA$4:BA19,BA19)-1)</f>
        <v>16</v>
      </c>
      <c r="BU19" s="25">
        <f>IF($H19="","",RANK(BB19,BB$4:BB$35,0)+COUNTIF($BB$4:BB19,BB19)-1)</f>
        <v>16</v>
      </c>
      <c r="BV19" s="25">
        <f>IF($H19="","",RANK(BC19,BC$4:BC$35,0)+COUNTIF($BC$4:BC19,BC19)-1)</f>
        <v>16</v>
      </c>
      <c r="BW19" s="25">
        <f>IF($H19="","",RANK(BD19,BD$4:BD$35,0)+COUNTIF($BD$4:BD19,BD19)-1)</f>
        <v>16</v>
      </c>
      <c r="BX19" s="25">
        <f>IF($H19="","",RANK(BE19,BE$4:BE$35,0)+COUNTIF($BE$4:BE19,BE19)-1)</f>
        <v>16</v>
      </c>
      <c r="BY19" s="25">
        <f>IF($H19="","",RANK(BF19,BF$4:BF$35,0)+COUNTIF($BF$4:BF19,BF19)-1)</f>
        <v>16</v>
      </c>
      <c r="BZ19" s="25">
        <f>IF($H19="","",RANK(BG19,BG$4:BG$35,0)+COUNTIF($BG$4:BG19,BG19)-1)</f>
        <v>16</v>
      </c>
      <c r="CA19" s="25">
        <f>IF($H19="","",RANK(BH19,BH$4:BH$35,0)+COUNTIF($BH$4:BH19,BH19)-1)</f>
        <v>16</v>
      </c>
      <c r="CB19" s="25">
        <f>IF($H19="","",RANK(BI19,BI$4:BI$35,0)+COUNTIF($BI$4:BI19,BI19)-1)</f>
        <v>16</v>
      </c>
      <c r="CC19" s="25">
        <f>IF($H19="","",RANK(BJ19,BJ$4:BJ$35,0)+COUNTIF($BJ$4:BJ19,BJ19)-1)</f>
        <v>16</v>
      </c>
      <c r="CD19" s="25">
        <f>IF($H19="","",RANK(BK19,BK$4:BK$35,0)+COUNTIF($BK$4:BK19,BK19)-1)</f>
        <v>16</v>
      </c>
      <c r="CE19" s="25">
        <f>IF($H19="","",RANK(BL19,BL$4:BL$35,0)+COUNTIF($BL$4:BL19,BL19)-1)</f>
        <v>16</v>
      </c>
      <c r="CF19" s="25">
        <f>IF($H19="","",RANK(BM19,BM$4:BM$35,0)+COUNTIF($BM$4:BM19,BM19)-1)</f>
        <v>16</v>
      </c>
      <c r="CG19" s="25">
        <f>IF($H19="","",RANK(BN19,BN$4:BN$35,0)+COUNTIF($BN$4:BN19,BN19)-1)</f>
        <v>16</v>
      </c>
      <c r="CH19" s="25">
        <f>IF($H19="","",RANK(BO19,BO$4:BO$35,0)+COUNTIF($BO$4:BO19,BO19)-1)</f>
        <v>16</v>
      </c>
      <c r="CI19" s="25">
        <f>IF($H19="","",RANK(BP19,BP$4:BP$35,0)+COUNTIF($BP$4:BP19,BP19)-1)</f>
        <v>16</v>
      </c>
      <c r="CJ19" s="25">
        <f>IF($H19="","",RANK(BQ19,BQ$4:BQ$35,0)+COUNTIF($BQ$4:BQ19,BQ19)-1)</f>
        <v>16</v>
      </c>
      <c r="CK19" s="25">
        <f>IF($H19="","",RANK(BR19,BR$4:BR$35,0)+COUNTIF($BR$4:BR19,BR19)-1)</f>
        <v>16</v>
      </c>
      <c r="CL19" s="25">
        <f t="shared" si="42"/>
        <v>0</v>
      </c>
      <c r="CM19" s="25">
        <f>IF($H19="","",IF('1'!$D$14=Conf!$H19,1,0))</f>
        <v>0</v>
      </c>
      <c r="CN19" s="25">
        <f>IF($H19="","",IF('2'!$D$14=Conf!$H19,1,0))</f>
        <v>0</v>
      </c>
      <c r="CO19" s="25">
        <f>IF($H19="","",IF('3'!$D$14=Conf!$H19,1,0))</f>
        <v>0</v>
      </c>
      <c r="CP19" s="25">
        <f>IF($H19="","",IF('4'!$D$14=Conf!$H19,1,0))</f>
        <v>0</v>
      </c>
      <c r="CQ19" s="25">
        <f>IF($H19="","",IF('5'!$D$14=Conf!$H19,1,0))</f>
        <v>0</v>
      </c>
      <c r="CR19" s="25">
        <f>IF($H19="","",IF('6'!$D$14=Conf!$H19,1,0))</f>
        <v>0</v>
      </c>
      <c r="CS19" s="25">
        <f>IF($H19="","",IF('7'!$D$14=Conf!$H19,1,0))</f>
        <v>0</v>
      </c>
      <c r="CT19" s="25">
        <f>IF($H19="","",IF('8'!$D$14=Conf!$H19,1,0))</f>
        <v>0</v>
      </c>
      <c r="CU19" s="25">
        <f>IF($H19="","",IF('9'!$D$14=Conf!$H19,1,0))</f>
        <v>0</v>
      </c>
      <c r="CV19" s="25">
        <f>IF($H19="","",IF('10'!$D$14=Conf!$H19,1,0))</f>
        <v>0</v>
      </c>
      <c r="CW19" s="25">
        <f>IF($H19="","",IF('11'!$D$14=Conf!$H19,1,0))</f>
        <v>0</v>
      </c>
      <c r="CX19" s="25">
        <f>IF($H19="","",IF('12'!$D$14=Conf!$H19,1,0))</f>
        <v>0</v>
      </c>
      <c r="CY19" s="25">
        <f>IF($H19="","",IF('13'!$D$14=Conf!$H19,1,0))</f>
        <v>0</v>
      </c>
      <c r="CZ19" s="25">
        <f>IF($H19="","",IF('14'!$D$14=Conf!$H19,1,0))</f>
        <v>0</v>
      </c>
      <c r="DA19" s="25">
        <f>IF($H19="","",IF('15'!$D$14=Conf!$H19,1,0))</f>
        <v>0</v>
      </c>
      <c r="DB19" s="25">
        <f>IF($H19="","",IF('16'!$D$14=Conf!$H19,1,0))</f>
        <v>0</v>
      </c>
      <c r="DC19" s="25">
        <f>IF($H19="","",IF('17'!$D$14=Conf!$H19,1,0))</f>
        <v>0</v>
      </c>
      <c r="DD19" s="25">
        <f>IF($H19="","",IF('18'!$D$14=Conf!$H19,1,0))</f>
        <v>0</v>
      </c>
      <c r="DE19" s="25">
        <f>IF($H19="","",IF('19'!$D$14=Conf!$H19,1,0))</f>
        <v>0</v>
      </c>
      <c r="DG19" s="25">
        <f t="shared" si="43"/>
        <v>16</v>
      </c>
      <c r="DH19" s="25" t="str">
        <f t="shared" si="44"/>
        <v>Jenson BUTTON</v>
      </c>
      <c r="DI19" s="25">
        <f t="shared" si="45"/>
        <v>1</v>
      </c>
      <c r="DJ19" s="25">
        <f t="shared" si="46"/>
        <v>0</v>
      </c>
      <c r="DK19" s="25">
        <f>IF(DH19="","",COUNTIF($DI$4:DI19,DI19)-1)</f>
        <v>15</v>
      </c>
      <c r="DM19" s="25">
        <f t="shared" si="47"/>
        <v>16</v>
      </c>
      <c r="DN19" s="25" t="str">
        <f t="shared" si="48"/>
        <v>Jenson BUTTON</v>
      </c>
      <c r="DO19" s="25">
        <f t="shared" si="49"/>
        <v>1</v>
      </c>
      <c r="DP19" s="25">
        <f t="shared" si="50"/>
        <v>0</v>
      </c>
      <c r="DQ19" s="25">
        <f>IF(DN19="","",COUNTIF($DO$4:DO19,DO19)-1)</f>
        <v>15</v>
      </c>
      <c r="DS19" s="25">
        <f t="shared" si="51"/>
        <v>16</v>
      </c>
      <c r="DT19" s="25" t="str">
        <f t="shared" si="52"/>
        <v>Jenson BUTTON</v>
      </c>
      <c r="DU19" s="25">
        <f t="shared" si="53"/>
        <v>1</v>
      </c>
      <c r="DV19" s="25">
        <f t="shared" si="54"/>
        <v>0</v>
      </c>
      <c r="DW19" s="25">
        <f>IF(DT19="","",COUNTIF($DU$4:DU19,DU19)-1)</f>
        <v>15</v>
      </c>
      <c r="DY19" s="25">
        <f t="shared" si="55"/>
        <v>16</v>
      </c>
      <c r="DZ19" s="25" t="str">
        <f t="shared" si="56"/>
        <v>Jenson BUTTON</v>
      </c>
      <c r="EA19" s="25">
        <f t="shared" si="57"/>
        <v>1</v>
      </c>
      <c r="EB19" s="25">
        <f t="shared" si="58"/>
        <v>0</v>
      </c>
      <c r="EC19" s="25">
        <f>IF(DZ19="","",COUNTIF($EA$4:EA19,EA19)-1)</f>
        <v>15</v>
      </c>
    </row>
    <row r="20" spans="1:133" x14ac:dyDescent="0.25">
      <c r="A20" s="25">
        <v>19</v>
      </c>
      <c r="B20" s="25" t="s">
        <v>182</v>
      </c>
      <c r="C20" s="25" t="s">
        <v>28</v>
      </c>
      <c r="E20" s="25" t="str">
        <f>IF('4'!$D$19="","",'4'!$D$19)</f>
        <v/>
      </c>
      <c r="G20" s="25">
        <f t="shared" si="1"/>
        <v>17</v>
      </c>
      <c r="H20" s="25" t="str">
        <f>IF(PILOTOS!D29="","",PILOTOS!D29)</f>
        <v>Jean-Eric VERGNE</v>
      </c>
      <c r="I20" s="25" t="str">
        <f>IF(PILOTOS!E29="","",PILOTOS!E29)</f>
        <v>Toro Rosso</v>
      </c>
      <c r="J20" s="25">
        <f t="shared" si="2"/>
        <v>0</v>
      </c>
      <c r="K20" s="25">
        <f t="shared" si="3"/>
        <v>0</v>
      </c>
      <c r="L20" s="25">
        <f t="shared" si="4"/>
        <v>0</v>
      </c>
      <c r="M20" s="25">
        <f t="shared" si="5"/>
        <v>0</v>
      </c>
      <c r="N20" s="25">
        <f t="shared" si="6"/>
        <v>0</v>
      </c>
      <c r="O20" s="25">
        <f t="shared" si="7"/>
        <v>0</v>
      </c>
      <c r="P20" s="25">
        <f t="shared" si="8"/>
        <v>0</v>
      </c>
      <c r="Q20" s="25">
        <f t="shared" si="9"/>
        <v>0</v>
      </c>
      <c r="R20" s="25">
        <f t="shared" si="10"/>
        <v>0</v>
      </c>
      <c r="S20" s="25">
        <f t="shared" si="11"/>
        <v>0</v>
      </c>
      <c r="T20" s="25">
        <f t="shared" si="12"/>
        <v>0</v>
      </c>
      <c r="U20" s="25">
        <f t="shared" si="13"/>
        <v>0</v>
      </c>
      <c r="V20" s="25">
        <f t="shared" si="14"/>
        <v>0</v>
      </c>
      <c r="W20" s="25">
        <f t="shared" si="15"/>
        <v>0</v>
      </c>
      <c r="X20" s="25">
        <f t="shared" si="16"/>
        <v>0</v>
      </c>
      <c r="Y20" s="25">
        <f t="shared" si="17"/>
        <v>0</v>
      </c>
      <c r="Z20" s="25">
        <f t="shared" si="18"/>
        <v>0</v>
      </c>
      <c r="AA20" s="25">
        <f t="shared" si="19"/>
        <v>0</v>
      </c>
      <c r="AB20" s="25">
        <f t="shared" si="20"/>
        <v>0</v>
      </c>
      <c r="AC20" s="25">
        <f t="shared" si="21"/>
        <v>0</v>
      </c>
      <c r="AD20" s="25">
        <f t="shared" si="22"/>
        <v>0</v>
      </c>
      <c r="AE20" s="25">
        <f>IF(PILOTOS!C29="","",PILOTOS!C29)</f>
        <v>25</v>
      </c>
      <c r="AF20" s="25">
        <f t="shared" si="23"/>
        <v>16</v>
      </c>
      <c r="AG20" s="25">
        <f>IF($H20="","",SUMIF('1'!$D$19:$D$28,Conf!$H20,'1'!$F$19:$F$28))</f>
        <v>0</v>
      </c>
      <c r="AH20" s="25">
        <f>IF($H20="","",SUMIF('2'!$D$19:$D$28,Conf!$H20,'2'!$F$19:$F$28))</f>
        <v>0</v>
      </c>
      <c r="AI20" s="25">
        <f>IF($H20="","",SUMIF('3'!$D$19:$D$28,Conf!$H20,'3'!$F$19:$F$28))</f>
        <v>0</v>
      </c>
      <c r="AJ20" s="25">
        <f>IF($H20="","",SUMIF('4'!$D$19:$D$28,Conf!$H20,'4'!$F$19:$F$28))</f>
        <v>0</v>
      </c>
      <c r="AK20" s="25">
        <f>IF($H20="","",SUMIF('5'!$D$19:$D$28,Conf!$H20,'5'!$F$19:$F$28))</f>
        <v>0</v>
      </c>
      <c r="AL20" s="25">
        <f>IF($H20="","",SUMIF('6'!$D$19:$D$28,Conf!$H20,'6'!$F$19:$F$28))</f>
        <v>0</v>
      </c>
      <c r="AM20" s="25">
        <f>IF($H20="","",SUMIF('7'!$D$19:$D$28,Conf!$H20,'7'!$F$19:$F$28))</f>
        <v>0</v>
      </c>
      <c r="AN20" s="25">
        <f>IF($H20="","",SUMIF('8'!$D$19:$D$28,Conf!$H20,'8'!$F$19:$F$28))</f>
        <v>0</v>
      </c>
      <c r="AO20" s="25">
        <f>IF($H20="","",SUMIF('9'!$D$19:$D$28,Conf!$H20,'9'!$F$19:$F$28))</f>
        <v>0</v>
      </c>
      <c r="AP20" s="25">
        <f>IF($H20="","",SUMIF('10'!$D$19:$D$28,Conf!$H20,'10'!$F$19:$F$28))</f>
        <v>0</v>
      </c>
      <c r="AQ20" s="25">
        <f>IF($H20="","",SUMIF('11'!$D$19:$D$28,Conf!$H20,'11'!$F$19:$F$28))</f>
        <v>0</v>
      </c>
      <c r="AR20" s="25">
        <f>IF($H20="","",SUMIF('12'!$D$19:$D$28,Conf!$H20,'12'!$F$19:$F$28))</f>
        <v>0</v>
      </c>
      <c r="AS20" s="25">
        <f>IF($H20="","",SUMIF('13'!$D$19:$D$28,Conf!$H20,'13'!$F$19:$F$28))</f>
        <v>0</v>
      </c>
      <c r="AT20" s="25">
        <f>IF($H20="","",SUMIF('14'!$D$19:$D$28,Conf!$H20,'14'!$F$19:$F$28))</f>
        <v>0</v>
      </c>
      <c r="AU20" s="25">
        <f>IF($H20="","",SUMIF('15'!$D$19:$D$28,Conf!$H20,'15'!$F$19:$F$28))</f>
        <v>0</v>
      </c>
      <c r="AV20" s="25">
        <f>IF($H20="","",SUMIF('16'!$D$19:$D$28,Conf!$H20,'16'!$F$19:$F$28))</f>
        <v>0</v>
      </c>
      <c r="AW20" s="25">
        <f>IF($H20="","",SUMIF('17'!$D$19:$D$28,Conf!$H20,'17'!$F$19:$F$28))</f>
        <v>0</v>
      </c>
      <c r="AX20" s="25">
        <f>IF($H20="","",SUMIF('18'!$D$19:$D$28,Conf!$H20,'18'!$F$19:$F$28))</f>
        <v>0</v>
      </c>
      <c r="AY20" s="25">
        <f>IF($H20="","",SUMIF('19'!$D$19:$D$28,Conf!$H20,'19'!$F$19:$F$28))</f>
        <v>0</v>
      </c>
      <c r="AZ20" s="25">
        <f t="shared" si="24"/>
        <v>0</v>
      </c>
      <c r="BA20" s="25">
        <f t="shared" si="25"/>
        <v>0</v>
      </c>
      <c r="BB20" s="25">
        <f t="shared" si="26"/>
        <v>0</v>
      </c>
      <c r="BC20" s="25">
        <f t="shared" si="27"/>
        <v>0</v>
      </c>
      <c r="BD20" s="25">
        <f t="shared" si="28"/>
        <v>0</v>
      </c>
      <c r="BE20" s="25">
        <f t="shared" si="29"/>
        <v>0</v>
      </c>
      <c r="BF20" s="25">
        <f t="shared" si="30"/>
        <v>0</v>
      </c>
      <c r="BG20" s="25">
        <f t="shared" si="31"/>
        <v>0</v>
      </c>
      <c r="BH20" s="25">
        <f t="shared" si="32"/>
        <v>0</v>
      </c>
      <c r="BI20" s="25">
        <f t="shared" si="33"/>
        <v>0</v>
      </c>
      <c r="BJ20" s="25">
        <f t="shared" si="34"/>
        <v>0</v>
      </c>
      <c r="BK20" s="25">
        <f t="shared" si="35"/>
        <v>0</v>
      </c>
      <c r="BL20" s="25">
        <f t="shared" si="36"/>
        <v>0</v>
      </c>
      <c r="BM20" s="25">
        <f t="shared" si="37"/>
        <v>0</v>
      </c>
      <c r="BN20" s="25">
        <f t="shared" si="38"/>
        <v>0</v>
      </c>
      <c r="BO20" s="25">
        <f t="shared" si="39"/>
        <v>0</v>
      </c>
      <c r="BP20" s="25">
        <f t="shared" si="59"/>
        <v>0</v>
      </c>
      <c r="BQ20" s="25">
        <f t="shared" si="40"/>
        <v>0</v>
      </c>
      <c r="BR20" s="25">
        <f t="shared" si="41"/>
        <v>0</v>
      </c>
      <c r="BS20" s="25">
        <f>IF($H20="","",RANK(AZ20,AZ$4:AZ$35,0)+COUNTIF($AZ$4:AZ20,AZ20)-1)</f>
        <v>17</v>
      </c>
      <c r="BT20" s="25">
        <f>IF($H20="","",RANK(BA20,BA$4:BA$35,0)+COUNTIF($BA$4:BA20,BA20)-1)</f>
        <v>17</v>
      </c>
      <c r="BU20" s="25">
        <f>IF($H20="","",RANK(BB20,BB$4:BB$35,0)+COUNTIF($BB$4:BB20,BB20)-1)</f>
        <v>17</v>
      </c>
      <c r="BV20" s="25">
        <f>IF($H20="","",RANK(BC20,BC$4:BC$35,0)+COUNTIF($BC$4:BC20,BC20)-1)</f>
        <v>17</v>
      </c>
      <c r="BW20" s="25">
        <f>IF($H20="","",RANK(BD20,BD$4:BD$35,0)+COUNTIF($BD$4:BD20,BD20)-1)</f>
        <v>17</v>
      </c>
      <c r="BX20" s="25">
        <f>IF($H20="","",RANK(BE20,BE$4:BE$35,0)+COUNTIF($BE$4:BE20,BE20)-1)</f>
        <v>17</v>
      </c>
      <c r="BY20" s="25">
        <f>IF($H20="","",RANK(BF20,BF$4:BF$35,0)+COUNTIF($BF$4:BF20,BF20)-1)</f>
        <v>17</v>
      </c>
      <c r="BZ20" s="25">
        <f>IF($H20="","",RANK(BG20,BG$4:BG$35,0)+COUNTIF($BG$4:BG20,BG20)-1)</f>
        <v>17</v>
      </c>
      <c r="CA20" s="25">
        <f>IF($H20="","",RANK(BH20,BH$4:BH$35,0)+COUNTIF($BH$4:BH20,BH20)-1)</f>
        <v>17</v>
      </c>
      <c r="CB20" s="25">
        <f>IF($H20="","",RANK(BI20,BI$4:BI$35,0)+COUNTIF($BI$4:BI20,BI20)-1)</f>
        <v>17</v>
      </c>
      <c r="CC20" s="25">
        <f>IF($H20="","",RANK(BJ20,BJ$4:BJ$35,0)+COUNTIF($BJ$4:BJ20,BJ20)-1)</f>
        <v>17</v>
      </c>
      <c r="CD20" s="25">
        <f>IF($H20="","",RANK(BK20,BK$4:BK$35,0)+COUNTIF($BK$4:BK20,BK20)-1)</f>
        <v>17</v>
      </c>
      <c r="CE20" s="25">
        <f>IF($H20="","",RANK(BL20,BL$4:BL$35,0)+COUNTIF($BL$4:BL20,BL20)-1)</f>
        <v>17</v>
      </c>
      <c r="CF20" s="25">
        <f>IF($H20="","",RANK(BM20,BM$4:BM$35,0)+COUNTIF($BM$4:BM20,BM20)-1)</f>
        <v>17</v>
      </c>
      <c r="CG20" s="25">
        <f>IF($H20="","",RANK(BN20,BN$4:BN$35,0)+COUNTIF($BN$4:BN20,BN20)-1)</f>
        <v>17</v>
      </c>
      <c r="CH20" s="25">
        <f>IF($H20="","",RANK(BO20,BO$4:BO$35,0)+COUNTIF($BO$4:BO20,BO20)-1)</f>
        <v>17</v>
      </c>
      <c r="CI20" s="25">
        <f>IF($H20="","",RANK(BP20,BP$4:BP$35,0)+COUNTIF($BP$4:BP20,BP20)-1)</f>
        <v>17</v>
      </c>
      <c r="CJ20" s="25">
        <f>IF($H20="","",RANK(BQ20,BQ$4:BQ$35,0)+COUNTIF($BQ$4:BQ20,BQ20)-1)</f>
        <v>17</v>
      </c>
      <c r="CK20" s="25">
        <f>IF($H20="","",RANK(BR20,BR$4:BR$35,0)+COUNTIF($BR$4:BR20,BR20)-1)</f>
        <v>17</v>
      </c>
      <c r="CL20" s="25">
        <f t="shared" si="42"/>
        <v>0</v>
      </c>
      <c r="CM20" s="25">
        <f>IF($H20="","",IF('1'!$D$14=Conf!$H20,1,0))</f>
        <v>0</v>
      </c>
      <c r="CN20" s="25">
        <f>IF($H20="","",IF('2'!$D$14=Conf!$H20,1,0))</f>
        <v>0</v>
      </c>
      <c r="CO20" s="25">
        <f>IF($H20="","",IF('3'!$D$14=Conf!$H20,1,0))</f>
        <v>0</v>
      </c>
      <c r="CP20" s="25">
        <f>IF($H20="","",IF('4'!$D$14=Conf!$H20,1,0))</f>
        <v>0</v>
      </c>
      <c r="CQ20" s="25">
        <f>IF($H20="","",IF('5'!$D$14=Conf!$H20,1,0))</f>
        <v>0</v>
      </c>
      <c r="CR20" s="25">
        <f>IF($H20="","",IF('6'!$D$14=Conf!$H20,1,0))</f>
        <v>0</v>
      </c>
      <c r="CS20" s="25">
        <f>IF($H20="","",IF('7'!$D$14=Conf!$H20,1,0))</f>
        <v>0</v>
      </c>
      <c r="CT20" s="25">
        <f>IF($H20="","",IF('8'!$D$14=Conf!$H20,1,0))</f>
        <v>0</v>
      </c>
      <c r="CU20" s="25">
        <f>IF($H20="","",IF('9'!$D$14=Conf!$H20,1,0))</f>
        <v>0</v>
      </c>
      <c r="CV20" s="25">
        <f>IF($H20="","",IF('10'!$D$14=Conf!$H20,1,0))</f>
        <v>0</v>
      </c>
      <c r="CW20" s="25">
        <f>IF($H20="","",IF('11'!$D$14=Conf!$H20,1,0))</f>
        <v>0</v>
      </c>
      <c r="CX20" s="25">
        <f>IF($H20="","",IF('12'!$D$14=Conf!$H20,1,0))</f>
        <v>0</v>
      </c>
      <c r="CY20" s="25">
        <f>IF($H20="","",IF('13'!$D$14=Conf!$H20,1,0))</f>
        <v>0</v>
      </c>
      <c r="CZ20" s="25">
        <f>IF($H20="","",IF('14'!$D$14=Conf!$H20,1,0))</f>
        <v>0</v>
      </c>
      <c r="DA20" s="25">
        <f>IF($H20="","",IF('15'!$D$14=Conf!$H20,1,0))</f>
        <v>0</v>
      </c>
      <c r="DB20" s="25">
        <f>IF($H20="","",IF('16'!$D$14=Conf!$H20,1,0))</f>
        <v>0</v>
      </c>
      <c r="DC20" s="25">
        <f>IF($H20="","",IF('17'!$D$14=Conf!$H20,1,0))</f>
        <v>0</v>
      </c>
      <c r="DD20" s="25">
        <f>IF($H20="","",IF('18'!$D$14=Conf!$H20,1,0))</f>
        <v>0</v>
      </c>
      <c r="DE20" s="25">
        <f>IF($H20="","",IF('19'!$D$14=Conf!$H20,1,0))</f>
        <v>0</v>
      </c>
      <c r="DG20" s="25">
        <f t="shared" si="43"/>
        <v>17</v>
      </c>
      <c r="DH20" s="25" t="str">
        <f t="shared" si="44"/>
        <v>Jean-Eric VERGNE</v>
      </c>
      <c r="DI20" s="25">
        <f t="shared" si="45"/>
        <v>1</v>
      </c>
      <c r="DJ20" s="25">
        <f t="shared" si="46"/>
        <v>0</v>
      </c>
      <c r="DK20" s="25">
        <f>IF(DH20="","",COUNTIF($DI$4:DI20,DI20)-1)</f>
        <v>16</v>
      </c>
      <c r="DM20" s="25">
        <f t="shared" si="47"/>
        <v>17</v>
      </c>
      <c r="DN20" s="25" t="str">
        <f t="shared" si="48"/>
        <v>Jean-Eric VERGNE</v>
      </c>
      <c r="DO20" s="25">
        <f t="shared" si="49"/>
        <v>1</v>
      </c>
      <c r="DP20" s="25">
        <f t="shared" si="50"/>
        <v>0</v>
      </c>
      <c r="DQ20" s="25">
        <f>IF(DN20="","",COUNTIF($DO$4:DO20,DO20)-1)</f>
        <v>16</v>
      </c>
      <c r="DS20" s="25">
        <f t="shared" si="51"/>
        <v>17</v>
      </c>
      <c r="DT20" s="25" t="str">
        <f t="shared" si="52"/>
        <v>Jean-Eric VERGNE</v>
      </c>
      <c r="DU20" s="25">
        <f t="shared" si="53"/>
        <v>1</v>
      </c>
      <c r="DV20" s="25">
        <f t="shared" si="54"/>
        <v>0</v>
      </c>
      <c r="DW20" s="25">
        <f>IF(DT20="","",COUNTIF($DU$4:DU20,DU20)-1)</f>
        <v>16</v>
      </c>
      <c r="DY20" s="25">
        <f t="shared" si="55"/>
        <v>17</v>
      </c>
      <c r="DZ20" s="25" t="str">
        <f t="shared" si="56"/>
        <v>Jean-Eric VERGNE</v>
      </c>
      <c r="EA20" s="25">
        <f t="shared" si="57"/>
        <v>1</v>
      </c>
      <c r="EB20" s="25">
        <f t="shared" si="58"/>
        <v>0</v>
      </c>
      <c r="EC20" s="25">
        <f>IF(DZ20="","",COUNTIF($EA$4:EA20,EA20)-1)</f>
        <v>16</v>
      </c>
    </row>
    <row r="21" spans="1:133" x14ac:dyDescent="0.25">
      <c r="E21" s="25" t="str">
        <f>IF('4'!$D$20="","",'4'!$D$20)</f>
        <v/>
      </c>
      <c r="G21" s="25">
        <f t="shared" si="1"/>
        <v>18</v>
      </c>
      <c r="H21" s="25" t="str">
        <f>IF(PILOTOS!D30="","",PILOTOS!D30)</f>
        <v>Daniil KVYAT</v>
      </c>
      <c r="I21" s="25" t="str">
        <f>IF(PILOTOS!E30="","",PILOTOS!E30)</f>
        <v>Toro Rosso</v>
      </c>
      <c r="J21" s="25">
        <f t="shared" si="2"/>
        <v>0</v>
      </c>
      <c r="K21" s="25">
        <f t="shared" si="3"/>
        <v>0</v>
      </c>
      <c r="L21" s="25">
        <f t="shared" si="4"/>
        <v>0</v>
      </c>
      <c r="M21" s="25">
        <f t="shared" si="5"/>
        <v>0</v>
      </c>
      <c r="N21" s="25">
        <f t="shared" si="6"/>
        <v>0</v>
      </c>
      <c r="O21" s="25">
        <f t="shared" si="7"/>
        <v>0</v>
      </c>
      <c r="P21" s="25">
        <f t="shared" si="8"/>
        <v>0</v>
      </c>
      <c r="Q21" s="25">
        <f t="shared" si="9"/>
        <v>0</v>
      </c>
      <c r="R21" s="25">
        <f t="shared" si="10"/>
        <v>0</v>
      </c>
      <c r="S21" s="25">
        <f t="shared" si="11"/>
        <v>0</v>
      </c>
      <c r="T21" s="25">
        <f t="shared" si="12"/>
        <v>0</v>
      </c>
      <c r="U21" s="25">
        <f t="shared" si="13"/>
        <v>0</v>
      </c>
      <c r="V21" s="25">
        <f t="shared" si="14"/>
        <v>0</v>
      </c>
      <c r="W21" s="25">
        <f t="shared" si="15"/>
        <v>0</v>
      </c>
      <c r="X21" s="25">
        <f t="shared" si="16"/>
        <v>0</v>
      </c>
      <c r="Y21" s="25">
        <f t="shared" si="17"/>
        <v>0</v>
      </c>
      <c r="Z21" s="25">
        <f t="shared" si="18"/>
        <v>0</v>
      </c>
      <c r="AA21" s="25">
        <f t="shared" si="19"/>
        <v>0</v>
      </c>
      <c r="AB21" s="25">
        <f t="shared" si="20"/>
        <v>0</v>
      </c>
      <c r="AC21" s="25">
        <f t="shared" si="21"/>
        <v>0</v>
      </c>
      <c r="AD21" s="25">
        <f t="shared" si="22"/>
        <v>0</v>
      </c>
      <c r="AE21" s="25">
        <f>IF(PILOTOS!C30="","",PILOTOS!C30)</f>
        <v>26</v>
      </c>
      <c r="AF21" s="25">
        <f t="shared" si="23"/>
        <v>17</v>
      </c>
      <c r="AG21" s="25">
        <f>IF($H21="","",SUMIF('1'!$D$19:$D$28,Conf!$H21,'1'!$F$19:$F$28))</f>
        <v>0</v>
      </c>
      <c r="AH21" s="25">
        <f>IF($H21="","",SUMIF('2'!$D$19:$D$28,Conf!$H21,'2'!$F$19:$F$28))</f>
        <v>0</v>
      </c>
      <c r="AI21" s="25">
        <f>IF($H21="","",SUMIF('3'!$D$19:$D$28,Conf!$H21,'3'!$F$19:$F$28))</f>
        <v>0</v>
      </c>
      <c r="AJ21" s="25">
        <f>IF($H21="","",SUMIF('4'!$D$19:$D$28,Conf!$H21,'4'!$F$19:$F$28))</f>
        <v>0</v>
      </c>
      <c r="AK21" s="25">
        <f>IF($H21="","",SUMIF('5'!$D$19:$D$28,Conf!$H21,'5'!$F$19:$F$28))</f>
        <v>0</v>
      </c>
      <c r="AL21" s="25">
        <f>IF($H21="","",SUMIF('6'!$D$19:$D$28,Conf!$H21,'6'!$F$19:$F$28))</f>
        <v>0</v>
      </c>
      <c r="AM21" s="25">
        <f>IF($H21="","",SUMIF('7'!$D$19:$D$28,Conf!$H21,'7'!$F$19:$F$28))</f>
        <v>0</v>
      </c>
      <c r="AN21" s="25">
        <f>IF($H21="","",SUMIF('8'!$D$19:$D$28,Conf!$H21,'8'!$F$19:$F$28))</f>
        <v>0</v>
      </c>
      <c r="AO21" s="25">
        <f>IF($H21="","",SUMIF('9'!$D$19:$D$28,Conf!$H21,'9'!$F$19:$F$28))</f>
        <v>0</v>
      </c>
      <c r="AP21" s="25">
        <f>IF($H21="","",SUMIF('10'!$D$19:$D$28,Conf!$H21,'10'!$F$19:$F$28))</f>
        <v>0</v>
      </c>
      <c r="AQ21" s="25">
        <f>IF($H21="","",SUMIF('11'!$D$19:$D$28,Conf!$H21,'11'!$F$19:$F$28))</f>
        <v>0</v>
      </c>
      <c r="AR21" s="25">
        <f>IF($H21="","",SUMIF('12'!$D$19:$D$28,Conf!$H21,'12'!$F$19:$F$28))</f>
        <v>0</v>
      </c>
      <c r="AS21" s="25">
        <f>IF($H21="","",SUMIF('13'!$D$19:$D$28,Conf!$H21,'13'!$F$19:$F$28))</f>
        <v>0</v>
      </c>
      <c r="AT21" s="25">
        <f>IF($H21="","",SUMIF('14'!$D$19:$D$28,Conf!$H21,'14'!$F$19:$F$28))</f>
        <v>0</v>
      </c>
      <c r="AU21" s="25">
        <f>IF($H21="","",SUMIF('15'!$D$19:$D$28,Conf!$H21,'15'!$F$19:$F$28))</f>
        <v>0</v>
      </c>
      <c r="AV21" s="25">
        <f>IF($H21="","",SUMIF('16'!$D$19:$D$28,Conf!$H21,'16'!$F$19:$F$28))</f>
        <v>0</v>
      </c>
      <c r="AW21" s="25">
        <f>IF($H21="","",SUMIF('17'!$D$19:$D$28,Conf!$H21,'17'!$F$19:$F$28))</f>
        <v>0</v>
      </c>
      <c r="AX21" s="25">
        <f>IF($H21="","",SUMIF('18'!$D$19:$D$28,Conf!$H21,'18'!$F$19:$F$28))</f>
        <v>0</v>
      </c>
      <c r="AY21" s="25">
        <f>IF($H21="","",SUMIF('19'!$D$19:$D$28,Conf!$H21,'19'!$F$19:$F$28))</f>
        <v>0</v>
      </c>
      <c r="AZ21" s="25">
        <f t="shared" si="24"/>
        <v>0</v>
      </c>
      <c r="BA21" s="25">
        <f t="shared" si="25"/>
        <v>0</v>
      </c>
      <c r="BB21" s="25">
        <f t="shared" si="26"/>
        <v>0</v>
      </c>
      <c r="BC21" s="25">
        <f t="shared" si="27"/>
        <v>0</v>
      </c>
      <c r="BD21" s="25">
        <f t="shared" si="28"/>
        <v>0</v>
      </c>
      <c r="BE21" s="25">
        <f t="shared" si="29"/>
        <v>0</v>
      </c>
      <c r="BF21" s="25">
        <f t="shared" si="30"/>
        <v>0</v>
      </c>
      <c r="BG21" s="25">
        <f t="shared" si="31"/>
        <v>0</v>
      </c>
      <c r="BH21" s="25">
        <f t="shared" si="32"/>
        <v>0</v>
      </c>
      <c r="BI21" s="25">
        <f t="shared" si="33"/>
        <v>0</v>
      </c>
      <c r="BJ21" s="25">
        <f t="shared" si="34"/>
        <v>0</v>
      </c>
      <c r="BK21" s="25">
        <f t="shared" si="35"/>
        <v>0</v>
      </c>
      <c r="BL21" s="25">
        <f t="shared" si="36"/>
        <v>0</v>
      </c>
      <c r="BM21" s="25">
        <f t="shared" si="37"/>
        <v>0</v>
      </c>
      <c r="BN21" s="25">
        <f t="shared" si="38"/>
        <v>0</v>
      </c>
      <c r="BO21" s="25">
        <f t="shared" ref="BO21:BO35" si="60">IFERROR(BN21+AV21,"")</f>
        <v>0</v>
      </c>
      <c r="BP21" s="25">
        <f t="shared" si="59"/>
        <v>0</v>
      </c>
      <c r="BQ21" s="25">
        <f t="shared" si="40"/>
        <v>0</v>
      </c>
      <c r="BR21" s="25">
        <f t="shared" si="41"/>
        <v>0</v>
      </c>
      <c r="BS21" s="25">
        <f>IF($H21="","",RANK(AZ21,AZ$4:AZ$35,0)+COUNTIF($AZ$4:AZ21,AZ21)-1)</f>
        <v>18</v>
      </c>
      <c r="BT21" s="25">
        <f>IF($H21="","",RANK(BA21,BA$4:BA$35,0)+COUNTIF($BA$4:BA21,BA21)-1)</f>
        <v>18</v>
      </c>
      <c r="BU21" s="25">
        <f>IF($H21="","",RANK(BB21,BB$4:BB$35,0)+COUNTIF($BB$4:BB21,BB21)-1)</f>
        <v>18</v>
      </c>
      <c r="BV21" s="25">
        <f>IF($H21="","",RANK(BC21,BC$4:BC$35,0)+COUNTIF($BC$4:BC21,BC21)-1)</f>
        <v>18</v>
      </c>
      <c r="BW21" s="25">
        <f>IF($H21="","",RANK(BD21,BD$4:BD$35,0)+COUNTIF($BD$4:BD21,BD21)-1)</f>
        <v>18</v>
      </c>
      <c r="BX21" s="25">
        <f>IF($H21="","",RANK(BE21,BE$4:BE$35,0)+COUNTIF($BE$4:BE21,BE21)-1)</f>
        <v>18</v>
      </c>
      <c r="BY21" s="25">
        <f>IF($H21="","",RANK(BF21,BF$4:BF$35,0)+COUNTIF($BF$4:BF21,BF21)-1)</f>
        <v>18</v>
      </c>
      <c r="BZ21" s="25">
        <f>IF($H21="","",RANK(BG21,BG$4:BG$35,0)+COUNTIF($BG$4:BG21,BG21)-1)</f>
        <v>18</v>
      </c>
      <c r="CA21" s="25">
        <f>IF($H21="","",RANK(BH21,BH$4:BH$35,0)+COUNTIF($BH$4:BH21,BH21)-1)</f>
        <v>18</v>
      </c>
      <c r="CB21" s="25">
        <f>IF($H21="","",RANK(BI21,BI$4:BI$35,0)+COUNTIF($BI$4:BI21,BI21)-1)</f>
        <v>18</v>
      </c>
      <c r="CC21" s="25">
        <f>IF($H21="","",RANK(BJ21,BJ$4:BJ$35,0)+COUNTIF($BJ$4:BJ21,BJ21)-1)</f>
        <v>18</v>
      </c>
      <c r="CD21" s="25">
        <f>IF($H21="","",RANK(BK21,BK$4:BK$35,0)+COUNTIF($BK$4:BK21,BK21)-1)</f>
        <v>18</v>
      </c>
      <c r="CE21" s="25">
        <f>IF($H21="","",RANK(BL21,BL$4:BL$35,0)+COUNTIF($BL$4:BL21,BL21)-1)</f>
        <v>18</v>
      </c>
      <c r="CF21" s="25">
        <f>IF($H21="","",RANK(BM21,BM$4:BM$35,0)+COUNTIF($BM$4:BM21,BM21)-1)</f>
        <v>18</v>
      </c>
      <c r="CG21" s="25">
        <f>IF($H21="","",RANK(BN21,BN$4:BN$35,0)+COUNTIF($BN$4:BN21,BN21)-1)</f>
        <v>18</v>
      </c>
      <c r="CH21" s="25">
        <f>IF($H21="","",RANK(BO21,BO$4:BO$35,0)+COUNTIF($BO$4:BO21,BO21)-1)</f>
        <v>18</v>
      </c>
      <c r="CI21" s="25">
        <f>IF($H21="","",RANK(BP21,BP$4:BP$35,0)+COUNTIF($BP$4:BP21,BP21)-1)</f>
        <v>18</v>
      </c>
      <c r="CJ21" s="25">
        <f>IF($H21="","",RANK(BQ21,BQ$4:BQ$35,0)+COUNTIF($BQ$4:BQ21,BQ21)-1)</f>
        <v>18</v>
      </c>
      <c r="CK21" s="25">
        <f>IF($H21="","",RANK(BR21,BR$4:BR$35,0)+COUNTIF($BR$4:BR21,BR21)-1)</f>
        <v>18</v>
      </c>
      <c r="CL21" s="25">
        <f t="shared" si="42"/>
        <v>0</v>
      </c>
      <c r="CM21" s="25">
        <f>IF($H21="","",IF('1'!$D$14=Conf!$H21,1,0))</f>
        <v>0</v>
      </c>
      <c r="CN21" s="25">
        <f>IF($H21="","",IF('2'!$D$14=Conf!$H21,1,0))</f>
        <v>0</v>
      </c>
      <c r="CO21" s="25">
        <f>IF($H21="","",IF('3'!$D$14=Conf!$H21,1,0))</f>
        <v>0</v>
      </c>
      <c r="CP21" s="25">
        <f>IF($H21="","",IF('4'!$D$14=Conf!$H21,1,0))</f>
        <v>0</v>
      </c>
      <c r="CQ21" s="25">
        <f>IF($H21="","",IF('5'!$D$14=Conf!$H21,1,0))</f>
        <v>0</v>
      </c>
      <c r="CR21" s="25">
        <f>IF($H21="","",IF('6'!$D$14=Conf!$H21,1,0))</f>
        <v>0</v>
      </c>
      <c r="CS21" s="25">
        <f>IF($H21="","",IF('7'!$D$14=Conf!$H21,1,0))</f>
        <v>0</v>
      </c>
      <c r="CT21" s="25">
        <f>IF($H21="","",IF('8'!$D$14=Conf!$H21,1,0))</f>
        <v>0</v>
      </c>
      <c r="CU21" s="25">
        <f>IF($H21="","",IF('9'!$D$14=Conf!$H21,1,0))</f>
        <v>0</v>
      </c>
      <c r="CV21" s="25">
        <f>IF($H21="","",IF('10'!$D$14=Conf!$H21,1,0))</f>
        <v>0</v>
      </c>
      <c r="CW21" s="25">
        <f>IF($H21="","",IF('11'!$D$14=Conf!$H21,1,0))</f>
        <v>0</v>
      </c>
      <c r="CX21" s="25">
        <f>IF($H21="","",IF('12'!$D$14=Conf!$H21,1,0))</f>
        <v>0</v>
      </c>
      <c r="CY21" s="25">
        <f>IF($H21="","",IF('13'!$D$14=Conf!$H21,1,0))</f>
        <v>0</v>
      </c>
      <c r="CZ21" s="25">
        <f>IF($H21="","",IF('14'!$D$14=Conf!$H21,1,0))</f>
        <v>0</v>
      </c>
      <c r="DA21" s="25">
        <f>IF($H21="","",IF('15'!$D$14=Conf!$H21,1,0))</f>
        <v>0</v>
      </c>
      <c r="DB21" s="25">
        <f>IF($H21="","",IF('16'!$D$14=Conf!$H21,1,0))</f>
        <v>0</v>
      </c>
      <c r="DC21" s="25">
        <f>IF($H21="","",IF('17'!$D$14=Conf!$H21,1,0))</f>
        <v>0</v>
      </c>
      <c r="DD21" s="25">
        <f>IF($H21="","",IF('18'!$D$14=Conf!$H21,1,0))</f>
        <v>0</v>
      </c>
      <c r="DE21" s="25">
        <f>IF($H21="","",IF('19'!$D$14=Conf!$H21,1,0))</f>
        <v>0</v>
      </c>
      <c r="DG21" s="25">
        <f t="shared" si="43"/>
        <v>18</v>
      </c>
      <c r="DH21" s="25" t="str">
        <f t="shared" si="44"/>
        <v>Daniil KVYAT</v>
      </c>
      <c r="DI21" s="25">
        <f t="shared" si="45"/>
        <v>1</v>
      </c>
      <c r="DJ21" s="25">
        <f t="shared" si="46"/>
        <v>0</v>
      </c>
      <c r="DK21" s="25">
        <f>IF(DH21="","",COUNTIF($DI$4:DI21,DI21)-1)</f>
        <v>17</v>
      </c>
      <c r="DM21" s="25">
        <f t="shared" si="47"/>
        <v>18</v>
      </c>
      <c r="DN21" s="25" t="str">
        <f t="shared" si="48"/>
        <v>Daniil KVYAT</v>
      </c>
      <c r="DO21" s="25">
        <f t="shared" si="49"/>
        <v>1</v>
      </c>
      <c r="DP21" s="25">
        <f t="shared" si="50"/>
        <v>0</v>
      </c>
      <c r="DQ21" s="25">
        <f>IF(DN21="","",COUNTIF($DO$4:DO21,DO21)-1)</f>
        <v>17</v>
      </c>
      <c r="DS21" s="25">
        <f t="shared" si="51"/>
        <v>18</v>
      </c>
      <c r="DT21" s="25" t="str">
        <f t="shared" si="52"/>
        <v>Daniil KVYAT</v>
      </c>
      <c r="DU21" s="25">
        <f t="shared" si="53"/>
        <v>1</v>
      </c>
      <c r="DV21" s="25">
        <f t="shared" si="54"/>
        <v>0</v>
      </c>
      <c r="DW21" s="25">
        <f>IF(DT21="","",COUNTIF($DU$4:DU21,DU21)-1)</f>
        <v>17</v>
      </c>
      <c r="DY21" s="25">
        <f t="shared" si="55"/>
        <v>18</v>
      </c>
      <c r="DZ21" s="25" t="str">
        <f t="shared" si="56"/>
        <v>Daniil KVYAT</v>
      </c>
      <c r="EA21" s="25">
        <f t="shared" si="57"/>
        <v>1</v>
      </c>
      <c r="EB21" s="25">
        <f t="shared" si="58"/>
        <v>0</v>
      </c>
      <c r="EC21" s="25">
        <f>IF(DZ21="","",COUNTIF($EA$4:EA21,EA21)-1)</f>
        <v>17</v>
      </c>
    </row>
    <row r="22" spans="1:133" x14ac:dyDescent="0.25">
      <c r="B22" s="24" t="s">
        <v>147</v>
      </c>
      <c r="E22" s="25" t="str">
        <f>IF('4'!$D$21="","",'4'!$D$21)</f>
        <v/>
      </c>
      <c r="G22" s="25">
        <f t="shared" si="1"/>
        <v>19</v>
      </c>
      <c r="H22" s="25" t="str">
        <f>IF(PILOTOS!D31="","",PILOTOS!D31)</f>
        <v>Nico HULKENBERG</v>
      </c>
      <c r="I22" s="25" t="str">
        <f>IF(PILOTOS!E31="","",PILOTOS!E31)</f>
        <v>Force India</v>
      </c>
      <c r="J22" s="25">
        <f t="shared" si="2"/>
        <v>0</v>
      </c>
      <c r="K22" s="25">
        <f t="shared" si="3"/>
        <v>0</v>
      </c>
      <c r="L22" s="25">
        <f t="shared" si="4"/>
        <v>0</v>
      </c>
      <c r="M22" s="25">
        <f t="shared" si="5"/>
        <v>0</v>
      </c>
      <c r="N22" s="25">
        <f t="shared" si="6"/>
        <v>0</v>
      </c>
      <c r="O22" s="25">
        <f t="shared" si="7"/>
        <v>0</v>
      </c>
      <c r="P22" s="25">
        <f t="shared" si="8"/>
        <v>0</v>
      </c>
      <c r="Q22" s="25">
        <f t="shared" si="9"/>
        <v>0</v>
      </c>
      <c r="R22" s="25">
        <f t="shared" si="10"/>
        <v>0</v>
      </c>
      <c r="S22" s="25">
        <f t="shared" si="11"/>
        <v>0</v>
      </c>
      <c r="T22" s="25">
        <f t="shared" si="12"/>
        <v>0</v>
      </c>
      <c r="U22" s="25">
        <f t="shared" si="13"/>
        <v>0</v>
      </c>
      <c r="V22" s="25">
        <f t="shared" si="14"/>
        <v>0</v>
      </c>
      <c r="W22" s="25">
        <f t="shared" si="15"/>
        <v>0</v>
      </c>
      <c r="X22" s="25">
        <f t="shared" si="16"/>
        <v>0</v>
      </c>
      <c r="Y22" s="25">
        <f t="shared" si="17"/>
        <v>0</v>
      </c>
      <c r="Z22" s="25">
        <f t="shared" si="18"/>
        <v>0</v>
      </c>
      <c r="AA22" s="25">
        <f t="shared" si="19"/>
        <v>0</v>
      </c>
      <c r="AB22" s="25">
        <f t="shared" si="20"/>
        <v>0</v>
      </c>
      <c r="AC22" s="25">
        <f t="shared" si="21"/>
        <v>0</v>
      </c>
      <c r="AD22" s="25">
        <f t="shared" si="22"/>
        <v>0</v>
      </c>
      <c r="AE22" s="25">
        <f>IF(PILOTOS!C31="","",PILOTOS!C31)</f>
        <v>27</v>
      </c>
      <c r="AF22" s="25">
        <f t="shared" si="23"/>
        <v>18</v>
      </c>
      <c r="AG22" s="25">
        <f>IF($H22="","",SUMIF('1'!$D$19:$D$28,Conf!$H22,'1'!$F$19:$F$28))</f>
        <v>0</v>
      </c>
      <c r="AH22" s="25">
        <f>IF($H22="","",SUMIF('2'!$D$19:$D$28,Conf!$H22,'2'!$F$19:$F$28))</f>
        <v>0</v>
      </c>
      <c r="AI22" s="25">
        <f>IF($H22="","",SUMIF('3'!$D$19:$D$28,Conf!$H22,'3'!$F$19:$F$28))</f>
        <v>0</v>
      </c>
      <c r="AJ22" s="25">
        <f>IF($H22="","",SUMIF('4'!$D$19:$D$28,Conf!$H22,'4'!$F$19:$F$28))</f>
        <v>0</v>
      </c>
      <c r="AK22" s="25">
        <f>IF($H22="","",SUMIF('5'!$D$19:$D$28,Conf!$H22,'5'!$F$19:$F$28))</f>
        <v>0</v>
      </c>
      <c r="AL22" s="25">
        <f>IF($H22="","",SUMIF('6'!$D$19:$D$28,Conf!$H22,'6'!$F$19:$F$28))</f>
        <v>0</v>
      </c>
      <c r="AM22" s="25">
        <f>IF($H22="","",SUMIF('7'!$D$19:$D$28,Conf!$H22,'7'!$F$19:$F$28))</f>
        <v>0</v>
      </c>
      <c r="AN22" s="25">
        <f>IF($H22="","",SUMIF('8'!$D$19:$D$28,Conf!$H22,'8'!$F$19:$F$28))</f>
        <v>0</v>
      </c>
      <c r="AO22" s="25">
        <f>IF($H22="","",SUMIF('9'!$D$19:$D$28,Conf!$H22,'9'!$F$19:$F$28))</f>
        <v>0</v>
      </c>
      <c r="AP22" s="25">
        <f>IF($H22="","",SUMIF('10'!$D$19:$D$28,Conf!$H22,'10'!$F$19:$F$28))</f>
        <v>0</v>
      </c>
      <c r="AQ22" s="25">
        <f>IF($H22="","",SUMIF('11'!$D$19:$D$28,Conf!$H22,'11'!$F$19:$F$28))</f>
        <v>0</v>
      </c>
      <c r="AR22" s="25">
        <f>IF($H22="","",SUMIF('12'!$D$19:$D$28,Conf!$H22,'12'!$F$19:$F$28))</f>
        <v>0</v>
      </c>
      <c r="AS22" s="25">
        <f>IF($H22="","",SUMIF('13'!$D$19:$D$28,Conf!$H22,'13'!$F$19:$F$28))</f>
        <v>0</v>
      </c>
      <c r="AT22" s="25">
        <f>IF($H22="","",SUMIF('14'!$D$19:$D$28,Conf!$H22,'14'!$F$19:$F$28))</f>
        <v>0</v>
      </c>
      <c r="AU22" s="25">
        <f>IF($H22="","",SUMIF('15'!$D$19:$D$28,Conf!$H22,'15'!$F$19:$F$28))</f>
        <v>0</v>
      </c>
      <c r="AV22" s="25">
        <f>IF($H22="","",SUMIF('16'!$D$19:$D$28,Conf!$H22,'16'!$F$19:$F$28))</f>
        <v>0</v>
      </c>
      <c r="AW22" s="25">
        <f>IF($H22="","",SUMIF('17'!$D$19:$D$28,Conf!$H22,'17'!$F$19:$F$28))</f>
        <v>0</v>
      </c>
      <c r="AX22" s="25">
        <f>IF($H22="","",SUMIF('18'!$D$19:$D$28,Conf!$H22,'18'!$F$19:$F$28))</f>
        <v>0</v>
      </c>
      <c r="AY22" s="25">
        <f>IF($H22="","",SUMIF('19'!$D$19:$D$28,Conf!$H22,'19'!$F$19:$F$28))</f>
        <v>0</v>
      </c>
      <c r="AZ22" s="25">
        <f t="shared" si="24"/>
        <v>0</v>
      </c>
      <c r="BA22" s="25">
        <f t="shared" si="25"/>
        <v>0</v>
      </c>
      <c r="BB22" s="25">
        <f t="shared" si="26"/>
        <v>0</v>
      </c>
      <c r="BC22" s="25">
        <f t="shared" si="27"/>
        <v>0</v>
      </c>
      <c r="BD22" s="25">
        <f t="shared" si="28"/>
        <v>0</v>
      </c>
      <c r="BE22" s="25">
        <f t="shared" si="29"/>
        <v>0</v>
      </c>
      <c r="BF22" s="25">
        <f t="shared" si="30"/>
        <v>0</v>
      </c>
      <c r="BG22" s="25">
        <f t="shared" si="31"/>
        <v>0</v>
      </c>
      <c r="BH22" s="25">
        <f t="shared" si="32"/>
        <v>0</v>
      </c>
      <c r="BI22" s="25">
        <f t="shared" si="33"/>
        <v>0</v>
      </c>
      <c r="BJ22" s="25">
        <f t="shared" si="34"/>
        <v>0</v>
      </c>
      <c r="BK22" s="25">
        <f t="shared" si="35"/>
        <v>0</v>
      </c>
      <c r="BL22" s="25">
        <f t="shared" si="36"/>
        <v>0</v>
      </c>
      <c r="BM22" s="25">
        <f t="shared" si="37"/>
        <v>0</v>
      </c>
      <c r="BN22" s="25">
        <f t="shared" si="38"/>
        <v>0</v>
      </c>
      <c r="BO22" s="25">
        <f t="shared" si="60"/>
        <v>0</v>
      </c>
      <c r="BP22" s="25">
        <f t="shared" si="59"/>
        <v>0</v>
      </c>
      <c r="BQ22" s="25">
        <f t="shared" si="40"/>
        <v>0</v>
      </c>
      <c r="BR22" s="25">
        <f t="shared" si="41"/>
        <v>0</v>
      </c>
      <c r="BS22" s="25">
        <f>IF($H22="","",RANK(AZ22,AZ$4:AZ$35,0)+COUNTIF($AZ$4:AZ22,AZ22)-1)</f>
        <v>19</v>
      </c>
      <c r="BT22" s="25">
        <f>IF($H22="","",RANK(BA22,BA$4:BA$35,0)+COUNTIF($BA$4:BA22,BA22)-1)</f>
        <v>19</v>
      </c>
      <c r="BU22" s="25">
        <f>IF($H22="","",RANK(BB22,BB$4:BB$35,0)+COUNTIF($BB$4:BB22,BB22)-1)</f>
        <v>19</v>
      </c>
      <c r="BV22" s="25">
        <f>IF($H22="","",RANK(BC22,BC$4:BC$35,0)+COUNTIF($BC$4:BC22,BC22)-1)</f>
        <v>19</v>
      </c>
      <c r="BW22" s="25">
        <f>IF($H22="","",RANK(BD22,BD$4:BD$35,0)+COUNTIF($BD$4:BD22,BD22)-1)</f>
        <v>19</v>
      </c>
      <c r="BX22" s="25">
        <f>IF($H22="","",RANK(BE22,BE$4:BE$35,0)+COUNTIF($BE$4:BE22,BE22)-1)</f>
        <v>19</v>
      </c>
      <c r="BY22" s="25">
        <f>IF($H22="","",RANK(BF22,BF$4:BF$35,0)+COUNTIF($BF$4:BF22,BF22)-1)</f>
        <v>19</v>
      </c>
      <c r="BZ22" s="25">
        <f>IF($H22="","",RANK(BG22,BG$4:BG$35,0)+COUNTIF($BG$4:BG22,BG22)-1)</f>
        <v>19</v>
      </c>
      <c r="CA22" s="25">
        <f>IF($H22="","",RANK(BH22,BH$4:BH$35,0)+COUNTIF($BH$4:BH22,BH22)-1)</f>
        <v>19</v>
      </c>
      <c r="CB22" s="25">
        <f>IF($H22="","",RANK(BI22,BI$4:BI$35,0)+COUNTIF($BI$4:BI22,BI22)-1)</f>
        <v>19</v>
      </c>
      <c r="CC22" s="25">
        <f>IF($H22="","",RANK(BJ22,BJ$4:BJ$35,0)+COUNTIF($BJ$4:BJ22,BJ22)-1)</f>
        <v>19</v>
      </c>
      <c r="CD22" s="25">
        <f>IF($H22="","",RANK(BK22,BK$4:BK$35,0)+COUNTIF($BK$4:BK22,BK22)-1)</f>
        <v>19</v>
      </c>
      <c r="CE22" s="25">
        <f>IF($H22="","",RANK(BL22,BL$4:BL$35,0)+COUNTIF($BL$4:BL22,BL22)-1)</f>
        <v>19</v>
      </c>
      <c r="CF22" s="25">
        <f>IF($H22="","",RANK(BM22,BM$4:BM$35,0)+COUNTIF($BM$4:BM22,BM22)-1)</f>
        <v>19</v>
      </c>
      <c r="CG22" s="25">
        <f>IF($H22="","",RANK(BN22,BN$4:BN$35,0)+COUNTIF($BN$4:BN22,BN22)-1)</f>
        <v>19</v>
      </c>
      <c r="CH22" s="25">
        <f>IF($H22="","",RANK(BO22,BO$4:BO$35,0)+COUNTIF($BO$4:BO22,BO22)-1)</f>
        <v>19</v>
      </c>
      <c r="CI22" s="25">
        <f>IF($H22="","",RANK(BP22,BP$4:BP$35,0)+COUNTIF($BP$4:BP22,BP22)-1)</f>
        <v>19</v>
      </c>
      <c r="CJ22" s="25">
        <f>IF($H22="","",RANK(BQ22,BQ$4:BQ$35,0)+COUNTIF($BQ$4:BQ22,BQ22)-1)</f>
        <v>19</v>
      </c>
      <c r="CK22" s="25">
        <f>IF($H22="","",RANK(BR22,BR$4:BR$35,0)+COUNTIF($BR$4:BR22,BR22)-1)</f>
        <v>19</v>
      </c>
      <c r="CL22" s="25">
        <f t="shared" si="42"/>
        <v>0</v>
      </c>
      <c r="CM22" s="25">
        <f>IF($H22="","",IF('1'!$D$14=Conf!$H22,1,0))</f>
        <v>0</v>
      </c>
      <c r="CN22" s="25">
        <f>IF($H22="","",IF('2'!$D$14=Conf!$H22,1,0))</f>
        <v>0</v>
      </c>
      <c r="CO22" s="25">
        <f>IF($H22="","",IF('3'!$D$14=Conf!$H22,1,0))</f>
        <v>0</v>
      </c>
      <c r="CP22" s="25">
        <f>IF($H22="","",IF('4'!$D$14=Conf!$H22,1,0))</f>
        <v>0</v>
      </c>
      <c r="CQ22" s="25">
        <f>IF($H22="","",IF('5'!$D$14=Conf!$H22,1,0))</f>
        <v>0</v>
      </c>
      <c r="CR22" s="25">
        <f>IF($H22="","",IF('6'!$D$14=Conf!$H22,1,0))</f>
        <v>0</v>
      </c>
      <c r="CS22" s="25">
        <f>IF($H22="","",IF('7'!$D$14=Conf!$H22,1,0))</f>
        <v>0</v>
      </c>
      <c r="CT22" s="25">
        <f>IF($H22="","",IF('8'!$D$14=Conf!$H22,1,0))</f>
        <v>0</v>
      </c>
      <c r="CU22" s="25">
        <f>IF($H22="","",IF('9'!$D$14=Conf!$H22,1,0))</f>
        <v>0</v>
      </c>
      <c r="CV22" s="25">
        <f>IF($H22="","",IF('10'!$D$14=Conf!$H22,1,0))</f>
        <v>0</v>
      </c>
      <c r="CW22" s="25">
        <f>IF($H22="","",IF('11'!$D$14=Conf!$H22,1,0))</f>
        <v>0</v>
      </c>
      <c r="CX22" s="25">
        <f>IF($H22="","",IF('12'!$D$14=Conf!$H22,1,0))</f>
        <v>0</v>
      </c>
      <c r="CY22" s="25">
        <f>IF($H22="","",IF('13'!$D$14=Conf!$H22,1,0))</f>
        <v>0</v>
      </c>
      <c r="CZ22" s="25">
        <f>IF($H22="","",IF('14'!$D$14=Conf!$H22,1,0))</f>
        <v>0</v>
      </c>
      <c r="DA22" s="25">
        <f>IF($H22="","",IF('15'!$D$14=Conf!$H22,1,0))</f>
        <v>0</v>
      </c>
      <c r="DB22" s="25">
        <f>IF($H22="","",IF('16'!$D$14=Conf!$H22,1,0))</f>
        <v>0</v>
      </c>
      <c r="DC22" s="25">
        <f>IF($H22="","",IF('17'!$D$14=Conf!$H22,1,0))</f>
        <v>0</v>
      </c>
      <c r="DD22" s="25">
        <f>IF($H22="","",IF('18'!$D$14=Conf!$H22,1,0))</f>
        <v>0</v>
      </c>
      <c r="DE22" s="25">
        <f>IF($H22="","",IF('19'!$D$14=Conf!$H22,1,0))</f>
        <v>0</v>
      </c>
      <c r="DG22" s="25">
        <f t="shared" si="43"/>
        <v>19</v>
      </c>
      <c r="DH22" s="25" t="str">
        <f t="shared" si="44"/>
        <v>Nico HULKENBERG</v>
      </c>
      <c r="DI22" s="25">
        <f t="shared" si="45"/>
        <v>1</v>
      </c>
      <c r="DJ22" s="25">
        <f t="shared" si="46"/>
        <v>0</v>
      </c>
      <c r="DK22" s="25">
        <f>IF(DH22="","",COUNTIF($DI$4:DI22,DI22)-1)</f>
        <v>18</v>
      </c>
      <c r="DM22" s="25">
        <f t="shared" si="47"/>
        <v>19</v>
      </c>
      <c r="DN22" s="25" t="str">
        <f t="shared" si="48"/>
        <v>Nico HULKENBERG</v>
      </c>
      <c r="DO22" s="25">
        <f t="shared" si="49"/>
        <v>1</v>
      </c>
      <c r="DP22" s="25">
        <f t="shared" si="50"/>
        <v>0</v>
      </c>
      <c r="DQ22" s="25">
        <f>IF(DN22="","",COUNTIF($DO$4:DO22,DO22)-1)</f>
        <v>18</v>
      </c>
      <c r="DS22" s="25">
        <f t="shared" si="51"/>
        <v>19</v>
      </c>
      <c r="DT22" s="25" t="str">
        <f t="shared" si="52"/>
        <v>Nico HULKENBERG</v>
      </c>
      <c r="DU22" s="25">
        <f t="shared" si="53"/>
        <v>1</v>
      </c>
      <c r="DV22" s="25">
        <f t="shared" si="54"/>
        <v>0</v>
      </c>
      <c r="DW22" s="25">
        <f>IF(DT22="","",COUNTIF($DU$4:DU22,DU22)-1)</f>
        <v>18</v>
      </c>
      <c r="DY22" s="25">
        <f t="shared" si="55"/>
        <v>19</v>
      </c>
      <c r="DZ22" s="25" t="str">
        <f t="shared" si="56"/>
        <v>Nico HULKENBERG</v>
      </c>
      <c r="EA22" s="25">
        <f t="shared" si="57"/>
        <v>1</v>
      </c>
      <c r="EB22" s="25">
        <f t="shared" si="58"/>
        <v>0</v>
      </c>
      <c r="EC22" s="25">
        <f>IF(DZ22="","",COUNTIF($EA$4:EA22,EA22)-1)</f>
        <v>18</v>
      </c>
    </row>
    <row r="23" spans="1:133" x14ac:dyDescent="0.25">
      <c r="B23" s="25">
        <f>IF('1'!$D$19="",0,1)</f>
        <v>0</v>
      </c>
      <c r="E23" s="25" t="str">
        <f>IF('4'!$D$22="","",'4'!$D$22)</f>
        <v/>
      </c>
      <c r="G23" s="25">
        <f t="shared" si="1"/>
        <v>20</v>
      </c>
      <c r="H23" s="25" t="str">
        <f>IF(PILOTOS!D32="","",PILOTOS!D32)</f>
        <v>Lewis HAMILTON</v>
      </c>
      <c r="I23" s="25" t="str">
        <f>IF(PILOTOS!E32="","",PILOTOS!E32)</f>
        <v>Mercedes</v>
      </c>
      <c r="J23" s="25">
        <f t="shared" si="2"/>
        <v>0</v>
      </c>
      <c r="K23" s="25">
        <f t="shared" si="3"/>
        <v>0</v>
      </c>
      <c r="L23" s="25">
        <f t="shared" si="4"/>
        <v>0</v>
      </c>
      <c r="M23" s="25">
        <f t="shared" si="5"/>
        <v>0</v>
      </c>
      <c r="N23" s="25">
        <f t="shared" si="6"/>
        <v>0</v>
      </c>
      <c r="O23" s="25">
        <f t="shared" si="7"/>
        <v>0</v>
      </c>
      <c r="P23" s="25">
        <f t="shared" si="8"/>
        <v>0</v>
      </c>
      <c r="Q23" s="25">
        <f t="shared" si="9"/>
        <v>0</v>
      </c>
      <c r="R23" s="25">
        <f t="shared" si="10"/>
        <v>0</v>
      </c>
      <c r="S23" s="25">
        <f t="shared" si="11"/>
        <v>0</v>
      </c>
      <c r="T23" s="25">
        <f t="shared" si="12"/>
        <v>0</v>
      </c>
      <c r="U23" s="25">
        <f t="shared" si="13"/>
        <v>0</v>
      </c>
      <c r="V23" s="25">
        <f t="shared" si="14"/>
        <v>0</v>
      </c>
      <c r="W23" s="25">
        <f t="shared" si="15"/>
        <v>0</v>
      </c>
      <c r="X23" s="25">
        <f t="shared" si="16"/>
        <v>0</v>
      </c>
      <c r="Y23" s="25">
        <f t="shared" si="17"/>
        <v>0</v>
      </c>
      <c r="Z23" s="25">
        <f t="shared" si="18"/>
        <v>0</v>
      </c>
      <c r="AA23" s="25">
        <f t="shared" si="19"/>
        <v>0</v>
      </c>
      <c r="AB23" s="25">
        <f t="shared" si="20"/>
        <v>0</v>
      </c>
      <c r="AC23" s="25">
        <f t="shared" si="21"/>
        <v>0</v>
      </c>
      <c r="AD23" s="25">
        <f t="shared" si="22"/>
        <v>0</v>
      </c>
      <c r="AE23" s="25">
        <f>IF(PILOTOS!C32="","",PILOTOS!C32)</f>
        <v>44</v>
      </c>
      <c r="AF23" s="25">
        <f t="shared" si="23"/>
        <v>19</v>
      </c>
      <c r="AG23" s="25">
        <f>IF($H23="","",SUMIF('1'!$D$19:$D$28,Conf!$H23,'1'!$F$19:$F$28))</f>
        <v>0</v>
      </c>
      <c r="AH23" s="25">
        <f>IF($H23="","",SUMIF('2'!$D$19:$D$28,Conf!$H23,'2'!$F$19:$F$28))</f>
        <v>0</v>
      </c>
      <c r="AI23" s="25">
        <f>IF($H23="","",SUMIF('3'!$D$19:$D$28,Conf!$H23,'3'!$F$19:$F$28))</f>
        <v>0</v>
      </c>
      <c r="AJ23" s="25">
        <f>IF($H23="","",SUMIF('4'!$D$19:$D$28,Conf!$H23,'4'!$F$19:$F$28))</f>
        <v>0</v>
      </c>
      <c r="AK23" s="25">
        <f>IF($H23="","",SUMIF('5'!$D$19:$D$28,Conf!$H23,'5'!$F$19:$F$28))</f>
        <v>0</v>
      </c>
      <c r="AL23" s="25">
        <f>IF($H23="","",SUMIF('6'!$D$19:$D$28,Conf!$H23,'6'!$F$19:$F$28))</f>
        <v>0</v>
      </c>
      <c r="AM23" s="25">
        <f>IF($H23="","",SUMIF('7'!$D$19:$D$28,Conf!$H23,'7'!$F$19:$F$28))</f>
        <v>0</v>
      </c>
      <c r="AN23" s="25">
        <f>IF($H23="","",SUMIF('8'!$D$19:$D$28,Conf!$H23,'8'!$F$19:$F$28))</f>
        <v>0</v>
      </c>
      <c r="AO23" s="25">
        <f>IF($H23="","",SUMIF('9'!$D$19:$D$28,Conf!$H23,'9'!$F$19:$F$28))</f>
        <v>0</v>
      </c>
      <c r="AP23" s="25">
        <f>IF($H23="","",SUMIF('10'!$D$19:$D$28,Conf!$H23,'10'!$F$19:$F$28))</f>
        <v>0</v>
      </c>
      <c r="AQ23" s="25">
        <f>IF($H23="","",SUMIF('11'!$D$19:$D$28,Conf!$H23,'11'!$F$19:$F$28))</f>
        <v>0</v>
      </c>
      <c r="AR23" s="25">
        <f>IF($H23="","",SUMIF('12'!$D$19:$D$28,Conf!$H23,'12'!$F$19:$F$28))</f>
        <v>0</v>
      </c>
      <c r="AS23" s="25">
        <f>IF($H23="","",SUMIF('13'!$D$19:$D$28,Conf!$H23,'13'!$F$19:$F$28))</f>
        <v>0</v>
      </c>
      <c r="AT23" s="25">
        <f>IF($H23="","",SUMIF('14'!$D$19:$D$28,Conf!$H23,'14'!$F$19:$F$28))</f>
        <v>0</v>
      </c>
      <c r="AU23" s="25">
        <f>IF($H23="","",SUMIF('15'!$D$19:$D$28,Conf!$H23,'15'!$F$19:$F$28))</f>
        <v>0</v>
      </c>
      <c r="AV23" s="25">
        <f>IF($H23="","",SUMIF('16'!$D$19:$D$28,Conf!$H23,'16'!$F$19:$F$28))</f>
        <v>0</v>
      </c>
      <c r="AW23" s="25">
        <f>IF($H23="","",SUMIF('17'!$D$19:$D$28,Conf!$H23,'17'!$F$19:$F$28))</f>
        <v>0</v>
      </c>
      <c r="AX23" s="25">
        <f>IF($H23="","",SUMIF('18'!$D$19:$D$28,Conf!$H23,'18'!$F$19:$F$28))</f>
        <v>0</v>
      </c>
      <c r="AY23" s="25">
        <f>IF($H23="","",SUMIF('19'!$D$19:$D$28,Conf!$H23,'19'!$F$19:$F$28))</f>
        <v>0</v>
      </c>
      <c r="AZ23" s="25">
        <f t="shared" si="24"/>
        <v>0</v>
      </c>
      <c r="BA23" s="25">
        <f t="shared" si="25"/>
        <v>0</v>
      </c>
      <c r="BB23" s="25">
        <f t="shared" si="26"/>
        <v>0</v>
      </c>
      <c r="BC23" s="25">
        <f t="shared" si="27"/>
        <v>0</v>
      </c>
      <c r="BD23" s="25">
        <f t="shared" si="28"/>
        <v>0</v>
      </c>
      <c r="BE23" s="25">
        <f t="shared" si="29"/>
        <v>0</v>
      </c>
      <c r="BF23" s="25">
        <f t="shared" si="30"/>
        <v>0</v>
      </c>
      <c r="BG23" s="25">
        <f t="shared" si="31"/>
        <v>0</v>
      </c>
      <c r="BH23" s="25">
        <f t="shared" si="32"/>
        <v>0</v>
      </c>
      <c r="BI23" s="25">
        <f t="shared" si="33"/>
        <v>0</v>
      </c>
      <c r="BJ23" s="25">
        <f t="shared" si="34"/>
        <v>0</v>
      </c>
      <c r="BK23" s="25">
        <f t="shared" si="35"/>
        <v>0</v>
      </c>
      <c r="BL23" s="25">
        <f t="shared" si="36"/>
        <v>0</v>
      </c>
      <c r="BM23" s="25">
        <f t="shared" si="37"/>
        <v>0</v>
      </c>
      <c r="BN23" s="25">
        <f t="shared" si="38"/>
        <v>0</v>
      </c>
      <c r="BO23" s="25">
        <f t="shared" si="60"/>
        <v>0</v>
      </c>
      <c r="BP23" s="25">
        <f t="shared" si="59"/>
        <v>0</v>
      </c>
      <c r="BQ23" s="25">
        <f t="shared" si="40"/>
        <v>0</v>
      </c>
      <c r="BR23" s="25">
        <f t="shared" si="41"/>
        <v>0</v>
      </c>
      <c r="BS23" s="25">
        <f>IF($H23="","",RANK(AZ23,AZ$4:AZ$35,0)+COUNTIF($AZ$4:AZ23,AZ23)-1)</f>
        <v>20</v>
      </c>
      <c r="BT23" s="25">
        <f>IF($H23="","",RANK(BA23,BA$4:BA$35,0)+COUNTIF($BA$4:BA23,BA23)-1)</f>
        <v>20</v>
      </c>
      <c r="BU23" s="25">
        <f>IF($H23="","",RANK(BB23,BB$4:BB$35,0)+COUNTIF($BB$4:BB23,BB23)-1)</f>
        <v>20</v>
      </c>
      <c r="BV23" s="25">
        <f>IF($H23="","",RANK(BC23,BC$4:BC$35,0)+COUNTIF($BC$4:BC23,BC23)-1)</f>
        <v>20</v>
      </c>
      <c r="BW23" s="25">
        <f>IF($H23="","",RANK(BD23,BD$4:BD$35,0)+COUNTIF($BD$4:BD23,BD23)-1)</f>
        <v>20</v>
      </c>
      <c r="BX23" s="25">
        <f>IF($H23="","",RANK(BE23,BE$4:BE$35,0)+COUNTIF($BE$4:BE23,BE23)-1)</f>
        <v>20</v>
      </c>
      <c r="BY23" s="25">
        <f>IF($H23="","",RANK(BF23,BF$4:BF$35,0)+COUNTIF($BF$4:BF23,BF23)-1)</f>
        <v>20</v>
      </c>
      <c r="BZ23" s="25">
        <f>IF($H23="","",RANK(BG23,BG$4:BG$35,0)+COUNTIF($BG$4:BG23,BG23)-1)</f>
        <v>20</v>
      </c>
      <c r="CA23" s="25">
        <f>IF($H23="","",RANK(BH23,BH$4:BH$35,0)+COUNTIF($BH$4:BH23,BH23)-1)</f>
        <v>20</v>
      </c>
      <c r="CB23" s="25">
        <f>IF($H23="","",RANK(BI23,BI$4:BI$35,0)+COUNTIF($BI$4:BI23,BI23)-1)</f>
        <v>20</v>
      </c>
      <c r="CC23" s="25">
        <f>IF($H23="","",RANK(BJ23,BJ$4:BJ$35,0)+COUNTIF($BJ$4:BJ23,BJ23)-1)</f>
        <v>20</v>
      </c>
      <c r="CD23" s="25">
        <f>IF($H23="","",RANK(BK23,BK$4:BK$35,0)+COUNTIF($BK$4:BK23,BK23)-1)</f>
        <v>20</v>
      </c>
      <c r="CE23" s="25">
        <f>IF($H23="","",RANK(BL23,BL$4:BL$35,0)+COUNTIF($BL$4:BL23,BL23)-1)</f>
        <v>20</v>
      </c>
      <c r="CF23" s="25">
        <f>IF($H23="","",RANK(BM23,BM$4:BM$35,0)+COUNTIF($BM$4:BM23,BM23)-1)</f>
        <v>20</v>
      </c>
      <c r="CG23" s="25">
        <f>IF($H23="","",RANK(BN23,BN$4:BN$35,0)+COUNTIF($BN$4:BN23,BN23)-1)</f>
        <v>20</v>
      </c>
      <c r="CH23" s="25">
        <f>IF($H23="","",RANK(BO23,BO$4:BO$35,0)+COUNTIF($BO$4:BO23,BO23)-1)</f>
        <v>20</v>
      </c>
      <c r="CI23" s="25">
        <f>IF($H23="","",RANK(BP23,BP$4:BP$35,0)+COUNTIF($BP$4:BP23,BP23)-1)</f>
        <v>20</v>
      </c>
      <c r="CJ23" s="25">
        <f>IF($H23="","",RANK(BQ23,BQ$4:BQ$35,0)+COUNTIF($BQ$4:BQ23,BQ23)-1)</f>
        <v>20</v>
      </c>
      <c r="CK23" s="25">
        <f>IF($H23="","",RANK(BR23,BR$4:BR$35,0)+COUNTIF($BR$4:BR23,BR23)-1)</f>
        <v>20</v>
      </c>
      <c r="CL23" s="25">
        <f t="shared" si="42"/>
        <v>0</v>
      </c>
      <c r="CM23" s="25">
        <f>IF($H23="","",IF('1'!$D$14=Conf!$H23,1,0))</f>
        <v>0</v>
      </c>
      <c r="CN23" s="25">
        <f>IF($H23="","",IF('2'!$D$14=Conf!$H23,1,0))</f>
        <v>0</v>
      </c>
      <c r="CO23" s="25">
        <f>IF($H23="","",IF('3'!$D$14=Conf!$H23,1,0))</f>
        <v>0</v>
      </c>
      <c r="CP23" s="25">
        <f>IF($H23="","",IF('4'!$D$14=Conf!$H23,1,0))</f>
        <v>0</v>
      </c>
      <c r="CQ23" s="25">
        <f>IF($H23="","",IF('5'!$D$14=Conf!$H23,1,0))</f>
        <v>0</v>
      </c>
      <c r="CR23" s="25">
        <f>IF($H23="","",IF('6'!$D$14=Conf!$H23,1,0))</f>
        <v>0</v>
      </c>
      <c r="CS23" s="25">
        <f>IF($H23="","",IF('7'!$D$14=Conf!$H23,1,0))</f>
        <v>0</v>
      </c>
      <c r="CT23" s="25">
        <f>IF($H23="","",IF('8'!$D$14=Conf!$H23,1,0))</f>
        <v>0</v>
      </c>
      <c r="CU23" s="25">
        <f>IF($H23="","",IF('9'!$D$14=Conf!$H23,1,0))</f>
        <v>0</v>
      </c>
      <c r="CV23" s="25">
        <f>IF($H23="","",IF('10'!$D$14=Conf!$H23,1,0))</f>
        <v>0</v>
      </c>
      <c r="CW23" s="25">
        <f>IF($H23="","",IF('11'!$D$14=Conf!$H23,1,0))</f>
        <v>0</v>
      </c>
      <c r="CX23" s="25">
        <f>IF($H23="","",IF('12'!$D$14=Conf!$H23,1,0))</f>
        <v>0</v>
      </c>
      <c r="CY23" s="25">
        <f>IF($H23="","",IF('13'!$D$14=Conf!$H23,1,0))</f>
        <v>0</v>
      </c>
      <c r="CZ23" s="25">
        <f>IF($H23="","",IF('14'!$D$14=Conf!$H23,1,0))</f>
        <v>0</v>
      </c>
      <c r="DA23" s="25">
        <f>IF($H23="","",IF('15'!$D$14=Conf!$H23,1,0))</f>
        <v>0</v>
      </c>
      <c r="DB23" s="25">
        <f>IF($H23="","",IF('16'!$D$14=Conf!$H23,1,0))</f>
        <v>0</v>
      </c>
      <c r="DC23" s="25">
        <f>IF($H23="","",IF('17'!$D$14=Conf!$H23,1,0))</f>
        <v>0</v>
      </c>
      <c r="DD23" s="25">
        <f>IF($H23="","",IF('18'!$D$14=Conf!$H23,1,0))</f>
        <v>0</v>
      </c>
      <c r="DE23" s="25">
        <f>IF($H23="","",IF('19'!$D$14=Conf!$H23,1,0))</f>
        <v>0</v>
      </c>
      <c r="DG23" s="25">
        <f t="shared" si="43"/>
        <v>20</v>
      </c>
      <c r="DH23" s="25" t="str">
        <f t="shared" si="44"/>
        <v>Lewis HAMILTON</v>
      </c>
      <c r="DI23" s="25">
        <f t="shared" si="45"/>
        <v>1</v>
      </c>
      <c r="DJ23" s="25">
        <f t="shared" si="46"/>
        <v>0</v>
      </c>
      <c r="DK23" s="25">
        <f>IF(DH23="","",COUNTIF($DI$4:DI23,DI23)-1)</f>
        <v>19</v>
      </c>
      <c r="DM23" s="25">
        <f t="shared" si="47"/>
        <v>20</v>
      </c>
      <c r="DN23" s="25" t="str">
        <f t="shared" si="48"/>
        <v>Lewis HAMILTON</v>
      </c>
      <c r="DO23" s="25">
        <f t="shared" si="49"/>
        <v>1</v>
      </c>
      <c r="DP23" s="25">
        <f t="shared" si="50"/>
        <v>0</v>
      </c>
      <c r="DQ23" s="25">
        <f>IF(DN23="","",COUNTIF($DO$4:DO23,DO23)-1)</f>
        <v>19</v>
      </c>
      <c r="DS23" s="25">
        <f t="shared" si="51"/>
        <v>20</v>
      </c>
      <c r="DT23" s="25" t="str">
        <f t="shared" si="52"/>
        <v>Lewis HAMILTON</v>
      </c>
      <c r="DU23" s="25">
        <f t="shared" si="53"/>
        <v>1</v>
      </c>
      <c r="DV23" s="25">
        <f t="shared" si="54"/>
        <v>0</v>
      </c>
      <c r="DW23" s="25">
        <f>IF(DT23="","",COUNTIF($DU$4:DU23,DU23)-1)</f>
        <v>19</v>
      </c>
      <c r="DY23" s="25">
        <f t="shared" si="55"/>
        <v>20</v>
      </c>
      <c r="DZ23" s="25" t="str">
        <f t="shared" si="56"/>
        <v>Lewis HAMILTON</v>
      </c>
      <c r="EA23" s="25">
        <f t="shared" si="57"/>
        <v>1</v>
      </c>
      <c r="EB23" s="25">
        <f t="shared" si="58"/>
        <v>0</v>
      </c>
      <c r="EC23" s="25">
        <f>IF(DZ23="","",COUNTIF($EA$4:EA23,EA23)-1)</f>
        <v>19</v>
      </c>
    </row>
    <row r="24" spans="1:133" x14ac:dyDescent="0.25">
      <c r="B24" s="25">
        <f>IF('2'!$D$19="",0,1)</f>
        <v>0</v>
      </c>
      <c r="E24" s="25" t="str">
        <f>IF('4'!$D$23="","",'4'!$D$23)</f>
        <v/>
      </c>
      <c r="G24" s="25">
        <f t="shared" si="1"/>
        <v>21</v>
      </c>
      <c r="H24" s="25" t="str">
        <f>IF(PILOTOS!D33="","",PILOTOS!D33)</f>
        <v>Valtteri BOTTAS</v>
      </c>
      <c r="I24" s="25" t="str">
        <f>IF(PILOTOS!E33="","",PILOTOS!E33)</f>
        <v>Williams</v>
      </c>
      <c r="J24" s="25">
        <f t="shared" si="2"/>
        <v>0</v>
      </c>
      <c r="K24" s="25">
        <f t="shared" si="3"/>
        <v>0</v>
      </c>
      <c r="L24" s="25">
        <f t="shared" si="4"/>
        <v>0</v>
      </c>
      <c r="M24" s="25">
        <f t="shared" si="5"/>
        <v>0</v>
      </c>
      <c r="N24" s="25">
        <f t="shared" si="6"/>
        <v>0</v>
      </c>
      <c r="O24" s="25">
        <f t="shared" si="7"/>
        <v>0</v>
      </c>
      <c r="P24" s="25">
        <f t="shared" si="8"/>
        <v>0</v>
      </c>
      <c r="Q24" s="25">
        <f t="shared" si="9"/>
        <v>0</v>
      </c>
      <c r="R24" s="25">
        <f t="shared" si="10"/>
        <v>0</v>
      </c>
      <c r="S24" s="25">
        <f t="shared" si="11"/>
        <v>0</v>
      </c>
      <c r="T24" s="25">
        <f t="shared" si="12"/>
        <v>0</v>
      </c>
      <c r="U24" s="25">
        <f t="shared" si="13"/>
        <v>0</v>
      </c>
      <c r="V24" s="25">
        <f t="shared" si="14"/>
        <v>0</v>
      </c>
      <c r="W24" s="25">
        <f t="shared" si="15"/>
        <v>0</v>
      </c>
      <c r="X24" s="25">
        <f t="shared" si="16"/>
        <v>0</v>
      </c>
      <c r="Y24" s="25">
        <f t="shared" si="17"/>
        <v>0</v>
      </c>
      <c r="Z24" s="25">
        <f t="shared" si="18"/>
        <v>0</v>
      </c>
      <c r="AA24" s="25">
        <f t="shared" si="19"/>
        <v>0</v>
      </c>
      <c r="AB24" s="25">
        <f t="shared" si="20"/>
        <v>0</v>
      </c>
      <c r="AC24" s="25">
        <f t="shared" si="21"/>
        <v>0</v>
      </c>
      <c r="AD24" s="25">
        <f t="shared" si="22"/>
        <v>0</v>
      </c>
      <c r="AE24" s="25">
        <f>IF(PILOTOS!C33="","",PILOTOS!C33)</f>
        <v>77</v>
      </c>
      <c r="AF24" s="25">
        <f t="shared" si="23"/>
        <v>20</v>
      </c>
      <c r="AG24" s="25">
        <f>IF($H24="","",SUMIF('1'!$D$19:$D$28,Conf!$H24,'1'!$F$19:$F$28))</f>
        <v>0</v>
      </c>
      <c r="AH24" s="25">
        <f>IF($H24="","",SUMIF('2'!$D$19:$D$28,Conf!$H24,'2'!$F$19:$F$28))</f>
        <v>0</v>
      </c>
      <c r="AI24" s="25">
        <f>IF($H24="","",SUMIF('3'!$D$19:$D$28,Conf!$H24,'3'!$F$19:$F$28))</f>
        <v>0</v>
      </c>
      <c r="AJ24" s="25">
        <f>IF($H24="","",SUMIF('4'!$D$19:$D$28,Conf!$H24,'4'!$F$19:$F$28))</f>
        <v>0</v>
      </c>
      <c r="AK24" s="25">
        <f>IF($H24="","",SUMIF('5'!$D$19:$D$28,Conf!$H24,'5'!$F$19:$F$28))</f>
        <v>0</v>
      </c>
      <c r="AL24" s="25">
        <f>IF($H24="","",SUMIF('6'!$D$19:$D$28,Conf!$H24,'6'!$F$19:$F$28))</f>
        <v>0</v>
      </c>
      <c r="AM24" s="25">
        <f>IF($H24="","",SUMIF('7'!$D$19:$D$28,Conf!$H24,'7'!$F$19:$F$28))</f>
        <v>0</v>
      </c>
      <c r="AN24" s="25">
        <f>IF($H24="","",SUMIF('8'!$D$19:$D$28,Conf!$H24,'8'!$F$19:$F$28))</f>
        <v>0</v>
      </c>
      <c r="AO24" s="25">
        <f>IF($H24="","",SUMIF('9'!$D$19:$D$28,Conf!$H24,'9'!$F$19:$F$28))</f>
        <v>0</v>
      </c>
      <c r="AP24" s="25">
        <f>IF($H24="","",SUMIF('10'!$D$19:$D$28,Conf!$H24,'10'!$F$19:$F$28))</f>
        <v>0</v>
      </c>
      <c r="AQ24" s="25">
        <f>IF($H24="","",SUMIF('11'!$D$19:$D$28,Conf!$H24,'11'!$F$19:$F$28))</f>
        <v>0</v>
      </c>
      <c r="AR24" s="25">
        <f>IF($H24="","",SUMIF('12'!$D$19:$D$28,Conf!$H24,'12'!$F$19:$F$28))</f>
        <v>0</v>
      </c>
      <c r="AS24" s="25">
        <f>IF($H24="","",SUMIF('13'!$D$19:$D$28,Conf!$H24,'13'!$F$19:$F$28))</f>
        <v>0</v>
      </c>
      <c r="AT24" s="25">
        <f>IF($H24="","",SUMIF('14'!$D$19:$D$28,Conf!$H24,'14'!$F$19:$F$28))</f>
        <v>0</v>
      </c>
      <c r="AU24" s="25">
        <f>IF($H24="","",SUMIF('15'!$D$19:$D$28,Conf!$H24,'15'!$F$19:$F$28))</f>
        <v>0</v>
      </c>
      <c r="AV24" s="25">
        <f>IF($H24="","",SUMIF('16'!$D$19:$D$28,Conf!$H24,'16'!$F$19:$F$28))</f>
        <v>0</v>
      </c>
      <c r="AW24" s="25">
        <f>IF($H24="","",SUMIF('17'!$D$19:$D$28,Conf!$H24,'17'!$F$19:$F$28))</f>
        <v>0</v>
      </c>
      <c r="AX24" s="25">
        <f>IF($H24="","",SUMIF('18'!$D$19:$D$28,Conf!$H24,'18'!$F$19:$F$28))</f>
        <v>0</v>
      </c>
      <c r="AY24" s="25">
        <f>IF($H24="","",SUMIF('19'!$D$19:$D$28,Conf!$H24,'19'!$F$19:$F$28))</f>
        <v>0</v>
      </c>
      <c r="AZ24" s="25">
        <f t="shared" si="24"/>
        <v>0</v>
      </c>
      <c r="BA24" s="25">
        <f t="shared" si="25"/>
        <v>0</v>
      </c>
      <c r="BB24" s="25">
        <f t="shared" si="26"/>
        <v>0</v>
      </c>
      <c r="BC24" s="25">
        <f t="shared" si="27"/>
        <v>0</v>
      </c>
      <c r="BD24" s="25">
        <f t="shared" si="28"/>
        <v>0</v>
      </c>
      <c r="BE24" s="25">
        <f t="shared" si="29"/>
        <v>0</v>
      </c>
      <c r="BF24" s="25">
        <f t="shared" si="30"/>
        <v>0</v>
      </c>
      <c r="BG24" s="25">
        <f t="shared" si="31"/>
        <v>0</v>
      </c>
      <c r="BH24" s="25">
        <f t="shared" si="32"/>
        <v>0</v>
      </c>
      <c r="BI24" s="25">
        <f t="shared" si="33"/>
        <v>0</v>
      </c>
      <c r="BJ24" s="25">
        <f t="shared" si="34"/>
        <v>0</v>
      </c>
      <c r="BK24" s="25">
        <f t="shared" si="35"/>
        <v>0</v>
      </c>
      <c r="BL24" s="25">
        <f t="shared" si="36"/>
        <v>0</v>
      </c>
      <c r="BM24" s="25">
        <f t="shared" si="37"/>
        <v>0</v>
      </c>
      <c r="BN24" s="25">
        <f t="shared" si="38"/>
        <v>0</v>
      </c>
      <c r="BO24" s="25">
        <f t="shared" si="60"/>
        <v>0</v>
      </c>
      <c r="BP24" s="25">
        <f t="shared" si="59"/>
        <v>0</v>
      </c>
      <c r="BQ24" s="25">
        <f t="shared" si="40"/>
        <v>0</v>
      </c>
      <c r="BR24" s="25">
        <f t="shared" si="41"/>
        <v>0</v>
      </c>
      <c r="BS24" s="25">
        <f>IF($H24="","",RANK(AZ24,AZ$4:AZ$35,0)+COUNTIF($AZ$4:AZ24,AZ24)-1)</f>
        <v>21</v>
      </c>
      <c r="BT24" s="25">
        <f>IF($H24="","",RANK(BA24,BA$4:BA$35,0)+COUNTIF($BA$4:BA24,BA24)-1)</f>
        <v>21</v>
      </c>
      <c r="BU24" s="25">
        <f>IF($H24="","",RANK(BB24,BB$4:BB$35,0)+COUNTIF($BB$4:BB24,BB24)-1)</f>
        <v>21</v>
      </c>
      <c r="BV24" s="25">
        <f>IF($H24="","",RANK(BC24,BC$4:BC$35,0)+COUNTIF($BC$4:BC24,BC24)-1)</f>
        <v>21</v>
      </c>
      <c r="BW24" s="25">
        <f>IF($H24="","",RANK(BD24,BD$4:BD$35,0)+COUNTIF($BD$4:BD24,BD24)-1)</f>
        <v>21</v>
      </c>
      <c r="BX24" s="25">
        <f>IF($H24="","",RANK(BE24,BE$4:BE$35,0)+COUNTIF($BE$4:BE24,BE24)-1)</f>
        <v>21</v>
      </c>
      <c r="BY24" s="25">
        <f>IF($H24="","",RANK(BF24,BF$4:BF$35,0)+COUNTIF($BF$4:BF24,BF24)-1)</f>
        <v>21</v>
      </c>
      <c r="BZ24" s="25">
        <f>IF($H24="","",RANK(BG24,BG$4:BG$35,0)+COUNTIF($BG$4:BG24,BG24)-1)</f>
        <v>21</v>
      </c>
      <c r="CA24" s="25">
        <f>IF($H24="","",RANK(BH24,BH$4:BH$35,0)+COUNTIF($BH$4:BH24,BH24)-1)</f>
        <v>21</v>
      </c>
      <c r="CB24" s="25">
        <f>IF($H24="","",RANK(BI24,BI$4:BI$35,0)+COUNTIF($BI$4:BI24,BI24)-1)</f>
        <v>21</v>
      </c>
      <c r="CC24" s="25">
        <f>IF($H24="","",RANK(BJ24,BJ$4:BJ$35,0)+COUNTIF($BJ$4:BJ24,BJ24)-1)</f>
        <v>21</v>
      </c>
      <c r="CD24" s="25">
        <f>IF($H24="","",RANK(BK24,BK$4:BK$35,0)+COUNTIF($BK$4:BK24,BK24)-1)</f>
        <v>21</v>
      </c>
      <c r="CE24" s="25">
        <f>IF($H24="","",RANK(BL24,BL$4:BL$35,0)+COUNTIF($BL$4:BL24,BL24)-1)</f>
        <v>21</v>
      </c>
      <c r="CF24" s="25">
        <f>IF($H24="","",RANK(BM24,BM$4:BM$35,0)+COUNTIF($BM$4:BM24,BM24)-1)</f>
        <v>21</v>
      </c>
      <c r="CG24" s="25">
        <f>IF($H24="","",RANK(BN24,BN$4:BN$35,0)+COUNTIF($BN$4:BN24,BN24)-1)</f>
        <v>21</v>
      </c>
      <c r="CH24" s="25">
        <f>IF($H24="","",RANK(BO24,BO$4:BO$35,0)+COUNTIF($BO$4:BO24,BO24)-1)</f>
        <v>21</v>
      </c>
      <c r="CI24" s="25">
        <f>IF($H24="","",RANK(BP24,BP$4:BP$35,0)+COUNTIF($BP$4:BP24,BP24)-1)</f>
        <v>21</v>
      </c>
      <c r="CJ24" s="25">
        <f>IF($H24="","",RANK(BQ24,BQ$4:BQ$35,0)+COUNTIF($BQ$4:BQ24,BQ24)-1)</f>
        <v>21</v>
      </c>
      <c r="CK24" s="25">
        <f>IF($H24="","",RANK(BR24,BR$4:BR$35,0)+COUNTIF($BR$4:BR24,BR24)-1)</f>
        <v>21</v>
      </c>
      <c r="CL24" s="25">
        <f t="shared" si="42"/>
        <v>0</v>
      </c>
      <c r="CM24" s="25">
        <f>IF($H24="","",IF('1'!$D$14=Conf!$H24,1,0))</f>
        <v>0</v>
      </c>
      <c r="CN24" s="25">
        <f>IF($H24="","",IF('2'!$D$14=Conf!$H24,1,0))</f>
        <v>0</v>
      </c>
      <c r="CO24" s="25">
        <f>IF($H24="","",IF('3'!$D$14=Conf!$H24,1,0))</f>
        <v>0</v>
      </c>
      <c r="CP24" s="25">
        <f>IF($H24="","",IF('4'!$D$14=Conf!$H24,1,0))</f>
        <v>0</v>
      </c>
      <c r="CQ24" s="25">
        <f>IF($H24="","",IF('5'!$D$14=Conf!$H24,1,0))</f>
        <v>0</v>
      </c>
      <c r="CR24" s="25">
        <f>IF($H24="","",IF('6'!$D$14=Conf!$H24,1,0))</f>
        <v>0</v>
      </c>
      <c r="CS24" s="25">
        <f>IF($H24="","",IF('7'!$D$14=Conf!$H24,1,0))</f>
        <v>0</v>
      </c>
      <c r="CT24" s="25">
        <f>IF($H24="","",IF('8'!$D$14=Conf!$H24,1,0))</f>
        <v>0</v>
      </c>
      <c r="CU24" s="25">
        <f>IF($H24="","",IF('9'!$D$14=Conf!$H24,1,0))</f>
        <v>0</v>
      </c>
      <c r="CV24" s="25">
        <f>IF($H24="","",IF('10'!$D$14=Conf!$H24,1,0))</f>
        <v>0</v>
      </c>
      <c r="CW24" s="25">
        <f>IF($H24="","",IF('11'!$D$14=Conf!$H24,1,0))</f>
        <v>0</v>
      </c>
      <c r="CX24" s="25">
        <f>IF($H24="","",IF('12'!$D$14=Conf!$H24,1,0))</f>
        <v>0</v>
      </c>
      <c r="CY24" s="25">
        <f>IF($H24="","",IF('13'!$D$14=Conf!$H24,1,0))</f>
        <v>0</v>
      </c>
      <c r="CZ24" s="25">
        <f>IF($H24="","",IF('14'!$D$14=Conf!$H24,1,0))</f>
        <v>0</v>
      </c>
      <c r="DA24" s="25">
        <f>IF($H24="","",IF('15'!$D$14=Conf!$H24,1,0))</f>
        <v>0</v>
      </c>
      <c r="DB24" s="25">
        <f>IF($H24="","",IF('16'!$D$14=Conf!$H24,1,0))</f>
        <v>0</v>
      </c>
      <c r="DC24" s="25">
        <f>IF($H24="","",IF('17'!$D$14=Conf!$H24,1,0))</f>
        <v>0</v>
      </c>
      <c r="DD24" s="25">
        <f>IF($H24="","",IF('18'!$D$14=Conf!$H24,1,0))</f>
        <v>0</v>
      </c>
      <c r="DE24" s="25">
        <f>IF($H24="","",IF('19'!$D$14=Conf!$H24,1,0))</f>
        <v>0</v>
      </c>
      <c r="DG24" s="25">
        <f t="shared" si="43"/>
        <v>21</v>
      </c>
      <c r="DH24" s="25" t="str">
        <f t="shared" si="44"/>
        <v>Valtteri BOTTAS</v>
      </c>
      <c r="DI24" s="25">
        <f t="shared" si="45"/>
        <v>1</v>
      </c>
      <c r="DJ24" s="25">
        <f t="shared" si="46"/>
        <v>0</v>
      </c>
      <c r="DK24" s="25">
        <f>IF(DH24="","",COUNTIF($DI$4:DI24,DI24)-1)</f>
        <v>20</v>
      </c>
      <c r="DM24" s="25">
        <f t="shared" si="47"/>
        <v>21</v>
      </c>
      <c r="DN24" s="25" t="str">
        <f t="shared" si="48"/>
        <v>Valtteri BOTTAS</v>
      </c>
      <c r="DO24" s="25">
        <f t="shared" si="49"/>
        <v>1</v>
      </c>
      <c r="DP24" s="25">
        <f t="shared" si="50"/>
        <v>0</v>
      </c>
      <c r="DQ24" s="25">
        <f>IF(DN24="","",COUNTIF($DO$4:DO24,DO24)-1)</f>
        <v>20</v>
      </c>
      <c r="DS24" s="25">
        <f t="shared" si="51"/>
        <v>21</v>
      </c>
      <c r="DT24" s="25" t="str">
        <f t="shared" si="52"/>
        <v>Valtteri BOTTAS</v>
      </c>
      <c r="DU24" s="25">
        <f t="shared" si="53"/>
        <v>1</v>
      </c>
      <c r="DV24" s="25">
        <f t="shared" si="54"/>
        <v>0</v>
      </c>
      <c r="DW24" s="25">
        <f>IF(DT24="","",COUNTIF($DU$4:DU24,DU24)-1)</f>
        <v>20</v>
      </c>
      <c r="DY24" s="25">
        <f t="shared" si="55"/>
        <v>21</v>
      </c>
      <c r="DZ24" s="25" t="str">
        <f t="shared" si="56"/>
        <v>Valtteri BOTTAS</v>
      </c>
      <c r="EA24" s="25">
        <f t="shared" si="57"/>
        <v>1</v>
      </c>
      <c r="EB24" s="25">
        <f t="shared" si="58"/>
        <v>0</v>
      </c>
      <c r="EC24" s="25">
        <f>IF(DZ24="","",COUNTIF($EA$4:EA24,EA24)-1)</f>
        <v>20</v>
      </c>
    </row>
    <row r="25" spans="1:133" x14ac:dyDescent="0.25">
      <c r="B25" s="25">
        <f>IF('3'!$D$19="",0,1)</f>
        <v>0</v>
      </c>
      <c r="E25" s="24" t="str">
        <f>C6</f>
        <v>GP ESPAÑA</v>
      </c>
      <c r="G25" s="25">
        <f t="shared" si="1"/>
        <v>22</v>
      </c>
      <c r="H25" s="25" t="str">
        <f>IF(PILOTOS!D34="","",PILOTOS!D34)</f>
        <v>Adrian SUTIL</v>
      </c>
      <c r="I25" s="25" t="str">
        <f>IF(PILOTOS!E34="","",PILOTOS!E34)</f>
        <v>Sauber</v>
      </c>
      <c r="J25" s="25">
        <f t="shared" si="2"/>
        <v>0</v>
      </c>
      <c r="K25" s="25">
        <f t="shared" si="3"/>
        <v>0</v>
      </c>
      <c r="L25" s="25">
        <f t="shared" si="4"/>
        <v>0</v>
      </c>
      <c r="M25" s="25">
        <f t="shared" si="5"/>
        <v>0</v>
      </c>
      <c r="N25" s="25">
        <f t="shared" si="6"/>
        <v>0</v>
      </c>
      <c r="O25" s="25">
        <f t="shared" si="7"/>
        <v>0</v>
      </c>
      <c r="P25" s="25">
        <f t="shared" si="8"/>
        <v>0</v>
      </c>
      <c r="Q25" s="25">
        <f t="shared" si="9"/>
        <v>0</v>
      </c>
      <c r="R25" s="25">
        <f t="shared" si="10"/>
        <v>0</v>
      </c>
      <c r="S25" s="25">
        <f t="shared" si="11"/>
        <v>0</v>
      </c>
      <c r="T25" s="25">
        <f t="shared" si="12"/>
        <v>0</v>
      </c>
      <c r="U25" s="25">
        <f t="shared" si="13"/>
        <v>0</v>
      </c>
      <c r="V25" s="25">
        <f t="shared" si="14"/>
        <v>0</v>
      </c>
      <c r="W25" s="25">
        <f t="shared" si="15"/>
        <v>0</v>
      </c>
      <c r="X25" s="25">
        <f t="shared" si="16"/>
        <v>0</v>
      </c>
      <c r="Y25" s="25">
        <f t="shared" si="17"/>
        <v>0</v>
      </c>
      <c r="Z25" s="25">
        <f t="shared" si="18"/>
        <v>0</v>
      </c>
      <c r="AA25" s="25">
        <f t="shared" si="19"/>
        <v>0</v>
      </c>
      <c r="AB25" s="25">
        <f t="shared" si="20"/>
        <v>0</v>
      </c>
      <c r="AC25" s="25">
        <f t="shared" si="21"/>
        <v>0</v>
      </c>
      <c r="AD25" s="25">
        <f t="shared" si="22"/>
        <v>0</v>
      </c>
      <c r="AE25" s="25">
        <f>IF(PILOTOS!C34="","",PILOTOS!C34)</f>
        <v>99</v>
      </c>
      <c r="AF25" s="25">
        <f t="shared" si="23"/>
        <v>21</v>
      </c>
      <c r="AG25" s="25">
        <f>IF($H25="","",SUMIF('1'!$D$19:$D$28,Conf!$H25,'1'!$F$19:$F$28))</f>
        <v>0</v>
      </c>
      <c r="AH25" s="25">
        <f>IF($H25="","",SUMIF('2'!$D$19:$D$28,Conf!$H25,'2'!$F$19:$F$28))</f>
        <v>0</v>
      </c>
      <c r="AI25" s="25">
        <f>IF($H25="","",SUMIF('3'!$D$19:$D$28,Conf!$H25,'3'!$F$19:$F$28))</f>
        <v>0</v>
      </c>
      <c r="AJ25" s="25">
        <f>IF($H25="","",SUMIF('4'!$D$19:$D$28,Conf!$H25,'4'!$F$19:$F$28))</f>
        <v>0</v>
      </c>
      <c r="AK25" s="25">
        <f>IF($H25="","",SUMIF('5'!$D$19:$D$28,Conf!$H25,'5'!$F$19:$F$28))</f>
        <v>0</v>
      </c>
      <c r="AL25" s="25">
        <f>IF($H25="","",SUMIF('6'!$D$19:$D$28,Conf!$H25,'6'!$F$19:$F$28))</f>
        <v>0</v>
      </c>
      <c r="AM25" s="25">
        <f>IF($H25="","",SUMIF('7'!$D$19:$D$28,Conf!$H25,'7'!$F$19:$F$28))</f>
        <v>0</v>
      </c>
      <c r="AN25" s="25">
        <f>IF($H25="","",SUMIF('8'!$D$19:$D$28,Conf!$H25,'8'!$F$19:$F$28))</f>
        <v>0</v>
      </c>
      <c r="AO25" s="25">
        <f>IF($H25="","",SUMIF('9'!$D$19:$D$28,Conf!$H25,'9'!$F$19:$F$28))</f>
        <v>0</v>
      </c>
      <c r="AP25" s="25">
        <f>IF($H25="","",SUMIF('10'!$D$19:$D$28,Conf!$H25,'10'!$F$19:$F$28))</f>
        <v>0</v>
      </c>
      <c r="AQ25" s="25">
        <f>IF($H25="","",SUMIF('11'!$D$19:$D$28,Conf!$H25,'11'!$F$19:$F$28))</f>
        <v>0</v>
      </c>
      <c r="AR25" s="25">
        <f>IF($H25="","",SUMIF('12'!$D$19:$D$28,Conf!$H25,'12'!$F$19:$F$28))</f>
        <v>0</v>
      </c>
      <c r="AS25" s="25">
        <f>IF($H25="","",SUMIF('13'!$D$19:$D$28,Conf!$H25,'13'!$F$19:$F$28))</f>
        <v>0</v>
      </c>
      <c r="AT25" s="25">
        <f>IF($H25="","",SUMIF('14'!$D$19:$D$28,Conf!$H25,'14'!$F$19:$F$28))</f>
        <v>0</v>
      </c>
      <c r="AU25" s="25">
        <f>IF($H25="","",SUMIF('15'!$D$19:$D$28,Conf!$H25,'15'!$F$19:$F$28))</f>
        <v>0</v>
      </c>
      <c r="AV25" s="25">
        <f>IF($H25="","",SUMIF('16'!$D$19:$D$28,Conf!$H25,'16'!$F$19:$F$28))</f>
        <v>0</v>
      </c>
      <c r="AW25" s="25">
        <f>IF($H25="","",SUMIF('17'!$D$19:$D$28,Conf!$H25,'17'!$F$19:$F$28))</f>
        <v>0</v>
      </c>
      <c r="AX25" s="25">
        <f>IF($H25="","",SUMIF('18'!$D$19:$D$28,Conf!$H25,'18'!$F$19:$F$28))</f>
        <v>0</v>
      </c>
      <c r="AY25" s="25">
        <f>IF($H25="","",SUMIF('19'!$D$19:$D$28,Conf!$H25,'19'!$F$19:$F$28))</f>
        <v>0</v>
      </c>
      <c r="AZ25" s="25">
        <f t="shared" si="24"/>
        <v>0</v>
      </c>
      <c r="BA25" s="25">
        <f t="shared" si="25"/>
        <v>0</v>
      </c>
      <c r="BB25" s="25">
        <f t="shared" si="26"/>
        <v>0</v>
      </c>
      <c r="BC25" s="25">
        <f t="shared" si="27"/>
        <v>0</v>
      </c>
      <c r="BD25" s="25">
        <f t="shared" si="28"/>
        <v>0</v>
      </c>
      <c r="BE25" s="25">
        <f t="shared" si="29"/>
        <v>0</v>
      </c>
      <c r="BF25" s="25">
        <f t="shared" si="30"/>
        <v>0</v>
      </c>
      <c r="BG25" s="25">
        <f t="shared" si="31"/>
        <v>0</v>
      </c>
      <c r="BH25" s="25">
        <f t="shared" si="32"/>
        <v>0</v>
      </c>
      <c r="BI25" s="25">
        <f t="shared" si="33"/>
        <v>0</v>
      </c>
      <c r="BJ25" s="25">
        <f t="shared" si="34"/>
        <v>0</v>
      </c>
      <c r="BK25" s="25">
        <f t="shared" si="35"/>
        <v>0</v>
      </c>
      <c r="BL25" s="25">
        <f t="shared" si="36"/>
        <v>0</v>
      </c>
      <c r="BM25" s="25">
        <f t="shared" si="37"/>
        <v>0</v>
      </c>
      <c r="BN25" s="25">
        <f t="shared" si="38"/>
        <v>0</v>
      </c>
      <c r="BO25" s="25">
        <f t="shared" si="60"/>
        <v>0</v>
      </c>
      <c r="BP25" s="25">
        <f t="shared" si="59"/>
        <v>0</v>
      </c>
      <c r="BQ25" s="25">
        <f t="shared" si="40"/>
        <v>0</v>
      </c>
      <c r="BR25" s="25">
        <f t="shared" si="41"/>
        <v>0</v>
      </c>
      <c r="BS25" s="25">
        <f>IF($H25="","",RANK(AZ25,AZ$4:AZ$35,0)+COUNTIF($AZ$4:AZ25,AZ25)-1)</f>
        <v>22</v>
      </c>
      <c r="BT25" s="25">
        <f>IF($H25="","",RANK(BA25,BA$4:BA$35,0)+COUNTIF($BA$4:BA25,BA25)-1)</f>
        <v>22</v>
      </c>
      <c r="BU25" s="25">
        <f>IF($H25="","",RANK(BB25,BB$4:BB$35,0)+COUNTIF($BB$4:BB25,BB25)-1)</f>
        <v>22</v>
      </c>
      <c r="BV25" s="25">
        <f>IF($H25="","",RANK(BC25,BC$4:BC$35,0)+COUNTIF($BC$4:BC25,BC25)-1)</f>
        <v>22</v>
      </c>
      <c r="BW25" s="25">
        <f>IF($H25="","",RANK(BD25,BD$4:BD$35,0)+COUNTIF($BD$4:BD25,BD25)-1)</f>
        <v>22</v>
      </c>
      <c r="BX25" s="25">
        <f>IF($H25="","",RANK(BE25,BE$4:BE$35,0)+COUNTIF($BE$4:BE25,BE25)-1)</f>
        <v>22</v>
      </c>
      <c r="BY25" s="25">
        <f>IF($H25="","",RANK(BF25,BF$4:BF$35,0)+COUNTIF($BF$4:BF25,BF25)-1)</f>
        <v>22</v>
      </c>
      <c r="BZ25" s="25">
        <f>IF($H25="","",RANK(BG25,BG$4:BG$35,0)+COUNTIF($BG$4:BG25,BG25)-1)</f>
        <v>22</v>
      </c>
      <c r="CA25" s="25">
        <f>IF($H25="","",RANK(BH25,BH$4:BH$35,0)+COUNTIF($BH$4:BH25,BH25)-1)</f>
        <v>22</v>
      </c>
      <c r="CB25" s="25">
        <f>IF($H25="","",RANK(BI25,BI$4:BI$35,0)+COUNTIF($BI$4:BI25,BI25)-1)</f>
        <v>22</v>
      </c>
      <c r="CC25" s="25">
        <f>IF($H25="","",RANK(BJ25,BJ$4:BJ$35,0)+COUNTIF($BJ$4:BJ25,BJ25)-1)</f>
        <v>22</v>
      </c>
      <c r="CD25" s="25">
        <f>IF($H25="","",RANK(BK25,BK$4:BK$35,0)+COUNTIF($BK$4:BK25,BK25)-1)</f>
        <v>22</v>
      </c>
      <c r="CE25" s="25">
        <f>IF($H25="","",RANK(BL25,BL$4:BL$35,0)+COUNTIF($BL$4:BL25,BL25)-1)</f>
        <v>22</v>
      </c>
      <c r="CF25" s="25">
        <f>IF($H25="","",RANK(BM25,BM$4:BM$35,0)+COUNTIF($BM$4:BM25,BM25)-1)</f>
        <v>22</v>
      </c>
      <c r="CG25" s="25">
        <f>IF($H25="","",RANK(BN25,BN$4:BN$35,0)+COUNTIF($BN$4:BN25,BN25)-1)</f>
        <v>22</v>
      </c>
      <c r="CH25" s="25">
        <f>IF($H25="","",RANK(BO25,BO$4:BO$35,0)+COUNTIF($BO$4:BO25,BO25)-1)</f>
        <v>22</v>
      </c>
      <c r="CI25" s="25">
        <f>IF($H25="","",RANK(BP25,BP$4:BP$35,0)+COUNTIF($BP$4:BP25,BP25)-1)</f>
        <v>22</v>
      </c>
      <c r="CJ25" s="25">
        <f>IF($H25="","",RANK(BQ25,BQ$4:BQ$35,0)+COUNTIF($BQ$4:BQ25,BQ25)-1)</f>
        <v>22</v>
      </c>
      <c r="CK25" s="25">
        <f>IF($H25="","",RANK(BR25,BR$4:BR$35,0)+COUNTIF($BR$4:BR25,BR25)-1)</f>
        <v>22</v>
      </c>
      <c r="CL25" s="25">
        <f t="shared" si="42"/>
        <v>0</v>
      </c>
      <c r="CM25" s="25">
        <f>IF($H25="","",IF('1'!$D$14=Conf!$H25,1,0))</f>
        <v>0</v>
      </c>
      <c r="CN25" s="25">
        <f>IF($H25="","",IF('2'!$D$14=Conf!$H25,1,0))</f>
        <v>0</v>
      </c>
      <c r="CO25" s="25">
        <f>IF($H25="","",IF('3'!$D$14=Conf!$H25,1,0))</f>
        <v>0</v>
      </c>
      <c r="CP25" s="25">
        <f>IF($H25="","",IF('4'!$D$14=Conf!$H25,1,0))</f>
        <v>0</v>
      </c>
      <c r="CQ25" s="25">
        <f>IF($H25="","",IF('5'!$D$14=Conf!$H25,1,0))</f>
        <v>0</v>
      </c>
      <c r="CR25" s="25">
        <f>IF($H25="","",IF('6'!$D$14=Conf!$H25,1,0))</f>
        <v>0</v>
      </c>
      <c r="CS25" s="25">
        <f>IF($H25="","",IF('7'!$D$14=Conf!$H25,1,0))</f>
        <v>0</v>
      </c>
      <c r="CT25" s="25">
        <f>IF($H25="","",IF('8'!$D$14=Conf!$H25,1,0))</f>
        <v>0</v>
      </c>
      <c r="CU25" s="25">
        <f>IF($H25="","",IF('9'!$D$14=Conf!$H25,1,0))</f>
        <v>0</v>
      </c>
      <c r="CV25" s="25">
        <f>IF($H25="","",IF('10'!$D$14=Conf!$H25,1,0))</f>
        <v>0</v>
      </c>
      <c r="CW25" s="25">
        <f>IF($H25="","",IF('11'!$D$14=Conf!$H25,1,0))</f>
        <v>0</v>
      </c>
      <c r="CX25" s="25">
        <f>IF($H25="","",IF('12'!$D$14=Conf!$H25,1,0))</f>
        <v>0</v>
      </c>
      <c r="CY25" s="25">
        <f>IF($H25="","",IF('13'!$D$14=Conf!$H25,1,0))</f>
        <v>0</v>
      </c>
      <c r="CZ25" s="25">
        <f>IF($H25="","",IF('14'!$D$14=Conf!$H25,1,0))</f>
        <v>0</v>
      </c>
      <c r="DA25" s="25">
        <f>IF($H25="","",IF('15'!$D$14=Conf!$H25,1,0))</f>
        <v>0</v>
      </c>
      <c r="DB25" s="25">
        <f>IF($H25="","",IF('16'!$D$14=Conf!$H25,1,0))</f>
        <v>0</v>
      </c>
      <c r="DC25" s="25">
        <f>IF($H25="","",IF('17'!$D$14=Conf!$H25,1,0))</f>
        <v>0</v>
      </c>
      <c r="DD25" s="25">
        <f>IF($H25="","",IF('18'!$D$14=Conf!$H25,1,0))</f>
        <v>0</v>
      </c>
      <c r="DE25" s="25">
        <f>IF($H25="","",IF('19'!$D$14=Conf!$H25,1,0))</f>
        <v>0</v>
      </c>
      <c r="DG25" s="25">
        <f t="shared" si="43"/>
        <v>22</v>
      </c>
      <c r="DH25" s="25" t="str">
        <f t="shared" si="44"/>
        <v>Adrian SUTIL</v>
      </c>
      <c r="DI25" s="25">
        <f t="shared" si="45"/>
        <v>1</v>
      </c>
      <c r="DJ25" s="25">
        <f t="shared" si="46"/>
        <v>0</v>
      </c>
      <c r="DK25" s="25">
        <f>IF(DH25="","",COUNTIF($DI$4:DI25,DI25)-1)</f>
        <v>21</v>
      </c>
      <c r="DM25" s="25">
        <f t="shared" si="47"/>
        <v>22</v>
      </c>
      <c r="DN25" s="25" t="str">
        <f t="shared" si="48"/>
        <v>Adrian SUTIL</v>
      </c>
      <c r="DO25" s="25">
        <f t="shared" si="49"/>
        <v>1</v>
      </c>
      <c r="DP25" s="25">
        <f t="shared" si="50"/>
        <v>0</v>
      </c>
      <c r="DQ25" s="25">
        <f>IF(DN25="","",COUNTIF($DO$4:DO25,DO25)-1)</f>
        <v>21</v>
      </c>
      <c r="DS25" s="25">
        <f t="shared" si="51"/>
        <v>22</v>
      </c>
      <c r="DT25" s="25" t="str">
        <f t="shared" si="52"/>
        <v>Adrian SUTIL</v>
      </c>
      <c r="DU25" s="25">
        <f t="shared" si="53"/>
        <v>1</v>
      </c>
      <c r="DV25" s="25">
        <f t="shared" si="54"/>
        <v>0</v>
      </c>
      <c r="DW25" s="25">
        <f>IF(DT25="","",COUNTIF($DU$4:DU25,DU25)-1)</f>
        <v>21</v>
      </c>
      <c r="DY25" s="25">
        <f t="shared" si="55"/>
        <v>22</v>
      </c>
      <c r="DZ25" s="25" t="str">
        <f t="shared" si="56"/>
        <v>Adrian SUTIL</v>
      </c>
      <c r="EA25" s="25">
        <f t="shared" si="57"/>
        <v>1</v>
      </c>
      <c r="EB25" s="25">
        <f t="shared" si="58"/>
        <v>0</v>
      </c>
      <c r="EC25" s="25">
        <f>IF(DZ25="","",COUNTIF($EA$4:EA25,EA25)-1)</f>
        <v>21</v>
      </c>
    </row>
    <row r="26" spans="1:133" x14ac:dyDescent="0.25">
      <c r="B26" s="25">
        <f>IF('4'!$D$19="",0,1)</f>
        <v>0</v>
      </c>
      <c r="E26" s="24" t="str">
        <f>IF('5'!$D$19="","",'5'!$D$19)</f>
        <v/>
      </c>
      <c r="G26" s="25" t="str">
        <f t="shared" si="1"/>
        <v/>
      </c>
      <c r="H26" s="25" t="str">
        <f>IF(PILOTOS!D35="","",PILOTOS!D35)</f>
        <v/>
      </c>
      <c r="I26" s="25" t="str">
        <f>IF(PILOTOS!E35="","",PILOTOS!E35)</f>
        <v/>
      </c>
      <c r="J26" s="25" t="str">
        <f t="shared" si="2"/>
        <v/>
      </c>
      <c r="K26" s="25" t="str">
        <f>IFERROR(IF(H26="","",COUNTIFS(AG26:AX26,25,$AG$36:$AX$36,1)+COUNTIFS(AG26:AX26,12.5,$AG$36:$AX$36,2))+IF(H26="","",COUNTIFS(AY26,50,$AY$36,1)+COUNTIFS(AY26,25,$AY$36,2)),"")</f>
        <v/>
      </c>
      <c r="L26" s="25" t="str">
        <f>IFERROR(IF(H26="","",COUNTIFS(AG26:AX26,18,$AG$36:$AX$36,1)+COUNTIFS(AG26:AX26,9,$AG$36:$AX$36,2))++IF(H26="","",COUNTIFS(AY26,36,$AY$36,1)+COUNTIFS(AY26,18,$AY$36,2)),"")</f>
        <v/>
      </c>
      <c r="M26" s="25" t="str">
        <f>IFERROR(IF(H26="","",COUNTIFS(AG26:AX26,15,$AG$36:$AX$36,1)+COUNTIFS(AG26:AX26,7.5,$AG$36:$AX$36,2))+IF(H26="","",COUNTIFS(AY26,30,$AY$36,1)+COUNTIFS(AY26,15,$AY$36,2)),"")</f>
        <v/>
      </c>
      <c r="N26" s="25" t="str">
        <f>IFERROR(IF(H26="","",COUNTIFS(AG26:AX26,12,$AG$36:$AX$36,1)+COUNTIFS(AG26:AX26,6,$AG$36:$AX$36,2))+IF(H26="","",COUNTIFS(AY26,24,$AY$36,1)+COUNTIFS(AY26,12,$AY$36,2)),"")</f>
        <v/>
      </c>
      <c r="O26" s="25" t="str">
        <f>IFERROR(IF(H26="","",COUNTIFS(AG26:AX26,10,$AG$36:$AX$36,1)+COUNTIFS(AG26:AX26,5,$AG$36:$AX$36,2))+IF(H26="","",COUNTIFS(AY26,20,$AY$36,1)+COUNTIFS(AY26,10,$AY$36,2)),"")</f>
        <v/>
      </c>
      <c r="P26" s="25" t="str">
        <f>IFERROR(IF(H26="","",COUNTIFS(AG26:AX26,8,$AG$36:$AX$36,1)+COUNTIFS(AG26:AX26,4,$AG$36:$AX$36,2))+IF(H26="","",COUNTIFS(AY26,16,$AY$36,1)+COUNTIFS(AY26,8,$AY$36,2)),"")</f>
        <v/>
      </c>
      <c r="Q26" s="25" t="str">
        <f>IFERROR(IF(H26="","",COUNTIFS(AG26:AX26,6,$AG$36:$AX$36,1)+COUNTIFS(AG26:AX26,3,$AG$36:$AX$36,2))+IF(H26="","",COUNTIFS(AY26,12,$AY$36,1)+COUNTIFS(AY26,6,$AY$36,2)),"")</f>
        <v/>
      </c>
      <c r="R26" s="25" t="str">
        <f>IFERROR(IF(H26="","",COUNTIFS(AG26:AX26,4,$AG$36:$AX$36,1)+COUNTIFS(AG26:AX26,2,$AG$36:$AX$36,2))+IF(H26="","",COUNTIFS(AY26,8,$AY$36,1)+COUNTIFS(AY26,4,$AY$36,2)),"")</f>
        <v/>
      </c>
      <c r="S26" s="25" t="str">
        <f>IFERROR(IF(H26="","",COUNTIFS(AG26:AX26,2,$AG$36:$AX$36,1)+COUNTIFS(AG26:AX26,1,$AG$36:$AX$36,2))+IF(H26="","",COUNTIFS(AY26,4,$AY$36,1)+COUNTIFS(AY26,2,$AY$36,2)),"")</f>
        <v/>
      </c>
      <c r="T26" s="25" t="str">
        <f>IFERROR(IF(H26="","",COUNTIFS(AG26:AX26,1,$AG$36:$AX$36,1)+COUNTIFS(AG26:AX26,0.5,$AG$36:$AX$36,2))+IF(H26="","",COUNTIFS(AY26,2,$AY$36,1)+COUNTIFS(AY26,1,$AY$36,2)),"")</f>
        <v/>
      </c>
      <c r="U26" s="25" t="str">
        <f t="shared" si="13"/>
        <v/>
      </c>
      <c r="V26" s="25" t="str">
        <f t="shared" si="14"/>
        <v/>
      </c>
      <c r="W26" s="25" t="str">
        <f t="shared" si="15"/>
        <v/>
      </c>
      <c r="X26" s="25" t="str">
        <f t="shared" si="16"/>
        <v/>
      </c>
      <c r="Y26" s="25" t="str">
        <f t="shared" si="17"/>
        <v/>
      </c>
      <c r="Z26" s="25" t="str">
        <f t="shared" si="18"/>
        <v/>
      </c>
      <c r="AA26" s="25" t="str">
        <f t="shared" si="19"/>
        <v/>
      </c>
      <c r="AB26" s="25" t="str">
        <f t="shared" si="20"/>
        <v/>
      </c>
      <c r="AC26" s="25" t="str">
        <f t="shared" si="21"/>
        <v/>
      </c>
      <c r="AD26" s="25" t="str">
        <f t="shared" si="22"/>
        <v/>
      </c>
      <c r="AE26" s="25" t="str">
        <f>IF(PILOTOS!C35="","",PILOTOS!C35)</f>
        <v/>
      </c>
      <c r="AF26" s="25" t="str">
        <f t="shared" si="23"/>
        <v/>
      </c>
      <c r="AG26" s="25" t="str">
        <f>IF($H26="","",SUMIF('1'!$D$19:$D$28,Conf!$H26,'1'!$F$19:$F$28))</f>
        <v/>
      </c>
      <c r="AH26" s="25" t="str">
        <f>IF($H26="","",SUMIF('2'!$D$19:$D$28,Conf!$H26,'2'!$F$19:$F$28))</f>
        <v/>
      </c>
      <c r="AI26" s="25" t="str">
        <f>IF($H26="","",SUMIF('3'!$D$19:$D$28,Conf!$H26,'3'!$F$19:$F$28))</f>
        <v/>
      </c>
      <c r="AJ26" s="25" t="str">
        <f>IF($H26="","",SUMIF('4'!$D$19:$D$28,Conf!$H26,'4'!$F$19:$F$28))</f>
        <v/>
      </c>
      <c r="AK26" s="25" t="str">
        <f>IF($H26="","",SUMIF('5'!$D$19:$D$28,Conf!$H26,'5'!$F$19:$F$28))</f>
        <v/>
      </c>
      <c r="AL26" s="25" t="str">
        <f>IF($H26="","",SUMIF('6'!$D$19:$D$28,Conf!$H26,'6'!$F$19:$F$28))</f>
        <v/>
      </c>
      <c r="AM26" s="25" t="str">
        <f>IF($H26="","",SUMIF('7'!$D$19:$D$28,Conf!$H26,'7'!$F$19:$F$28))</f>
        <v/>
      </c>
      <c r="AN26" s="25" t="str">
        <f>IF($H26="","",SUMIF('8'!$D$19:$D$28,Conf!$H26,'8'!$F$19:$F$28))</f>
        <v/>
      </c>
      <c r="AO26" s="25" t="str">
        <f>IF($H26="","",SUMIF('9'!$D$19:$D$28,Conf!$H26,'9'!$F$19:$F$28))</f>
        <v/>
      </c>
      <c r="AP26" s="25" t="str">
        <f>IF($H26="","",SUMIF('10'!$D$19:$D$28,Conf!$H26,'10'!$F$19:$F$28))</f>
        <v/>
      </c>
      <c r="AQ26" s="25" t="str">
        <f>IF($H26="","",SUMIF('11'!$D$19:$D$28,Conf!$H26,'11'!$F$19:$F$28))</f>
        <v/>
      </c>
      <c r="AR26" s="25" t="str">
        <f>IF($H26="","",SUMIF('12'!$D$19:$D$28,Conf!$H26,'12'!$F$19:$F$28))</f>
        <v/>
      </c>
      <c r="AS26" s="25" t="str">
        <f>IF($H26="","",SUMIF('13'!$D$19:$D$28,Conf!$H26,'13'!$F$19:$F$28))</f>
        <v/>
      </c>
      <c r="AT26" s="25" t="str">
        <f>IF($H26="","",SUMIF('14'!$D$19:$D$28,Conf!$H26,'14'!$F$19:$F$28))</f>
        <v/>
      </c>
      <c r="AU26" s="25" t="str">
        <f>IF($H26="","",SUMIF('15'!$D$19:$D$28,Conf!$H26,'15'!$F$19:$F$28))</f>
        <v/>
      </c>
      <c r="AV26" s="25" t="str">
        <f>IF($H26="","",SUMIF('16'!$D$19:$D$28,Conf!$H26,'16'!$F$19:$F$28))</f>
        <v/>
      </c>
      <c r="AW26" s="25" t="str">
        <f>IF($H26="","",SUMIF('17'!$D$19:$D$28,Conf!$H26,'17'!$F$19:$F$28))</f>
        <v/>
      </c>
      <c r="AX26" s="25" t="str">
        <f>IF($H26="","",SUMIF('18'!$D$19:$D$28,Conf!$H26,'18'!$F$19:$F$28))</f>
        <v/>
      </c>
      <c r="AY26" s="25" t="str">
        <f>IF($H26="","",SUMIF('19'!$D$19:$D$28,Conf!$H26,'19'!$F$19:$F$28))</f>
        <v/>
      </c>
      <c r="AZ26" s="25" t="str">
        <f t="shared" si="24"/>
        <v/>
      </c>
      <c r="BA26" s="25" t="str">
        <f t="shared" si="25"/>
        <v/>
      </c>
      <c r="BB26" s="25" t="str">
        <f t="shared" si="26"/>
        <v/>
      </c>
      <c r="BC26" s="25" t="str">
        <f t="shared" si="27"/>
        <v/>
      </c>
      <c r="BD26" s="25" t="str">
        <f t="shared" si="28"/>
        <v/>
      </c>
      <c r="BE26" s="25" t="str">
        <f t="shared" si="29"/>
        <v/>
      </c>
      <c r="BF26" s="25" t="str">
        <f t="shared" si="30"/>
        <v/>
      </c>
      <c r="BG26" s="25" t="str">
        <f t="shared" si="31"/>
        <v/>
      </c>
      <c r="BH26" s="25" t="str">
        <f t="shared" si="32"/>
        <v/>
      </c>
      <c r="BI26" s="25" t="str">
        <f t="shared" si="33"/>
        <v/>
      </c>
      <c r="BJ26" s="25" t="str">
        <f t="shared" si="34"/>
        <v/>
      </c>
      <c r="BK26" s="25" t="str">
        <f t="shared" si="35"/>
        <v/>
      </c>
      <c r="BL26" s="25" t="str">
        <f t="shared" si="36"/>
        <v/>
      </c>
      <c r="BM26" s="25" t="str">
        <f t="shared" si="37"/>
        <v/>
      </c>
      <c r="BN26" s="25" t="str">
        <f t="shared" si="38"/>
        <v/>
      </c>
      <c r="BO26" s="25" t="str">
        <f t="shared" si="60"/>
        <v/>
      </c>
      <c r="BP26" s="25" t="str">
        <f t="shared" si="59"/>
        <v/>
      </c>
      <c r="BQ26" s="25" t="str">
        <f t="shared" si="40"/>
        <v/>
      </c>
      <c r="BR26" s="25" t="str">
        <f t="shared" si="41"/>
        <v/>
      </c>
      <c r="BS26" s="25" t="str">
        <f>IF($H26="","",RANK(AZ26,AZ$4:AZ$35,0)+COUNTIF($AZ$4:AZ26,AZ26)-1)</f>
        <v/>
      </c>
      <c r="BT26" s="25" t="str">
        <f>IF($H26="","",RANK(BA26,BA$4:BA$35,0)+COUNTIF($BA$4:BA26,BA26)-1)</f>
        <v/>
      </c>
      <c r="BU26" s="25" t="str">
        <f>IF($H26="","",RANK(BB26,BB$4:BB$35,0)+COUNTIF($BB$4:BB26,BB26)-1)</f>
        <v/>
      </c>
      <c r="BV26" s="25" t="str">
        <f>IF($H26="","",RANK(BC26,BC$4:BC$35,0)+COUNTIF($BC$4:BC26,BC26)-1)</f>
        <v/>
      </c>
      <c r="BW26" s="25" t="str">
        <f>IF($H26="","",RANK(BD26,BD$4:BD$35,0)+COUNTIF($BD$4:BD26,BD26)-1)</f>
        <v/>
      </c>
      <c r="BX26" s="25" t="str">
        <f>IF($H26="","",RANK(BE26,BE$4:BE$35,0)+COUNTIF($BE$4:BE26,BE26)-1)</f>
        <v/>
      </c>
      <c r="BY26" s="25" t="str">
        <f>IF($H26="","",RANK(BF26,BF$4:BF$35,0)+COUNTIF($BF$4:BF26,BF26)-1)</f>
        <v/>
      </c>
      <c r="BZ26" s="25" t="str">
        <f>IF($H26="","",RANK(BG26,BG$4:BG$35,0)+COUNTIF($BG$4:BG26,BG26)-1)</f>
        <v/>
      </c>
      <c r="CA26" s="25" t="str">
        <f>IF($H26="","",RANK(BH26,BH$4:BH$35,0)+COUNTIF($BH$4:BH26,BH26)-1)</f>
        <v/>
      </c>
      <c r="CB26" s="25" t="str">
        <f>IF($H26="","",RANK(BI26,BI$4:BI$35,0)+COUNTIF($BI$4:BI26,BI26)-1)</f>
        <v/>
      </c>
      <c r="CC26" s="25" t="str">
        <f>IF($H26="","",RANK(BJ26,BJ$4:BJ$35,0)+COUNTIF($BJ$4:BJ26,BJ26)-1)</f>
        <v/>
      </c>
      <c r="CD26" s="25" t="str">
        <f>IF($H26="","",RANK(BK26,BK$4:BK$35,0)+COUNTIF($BK$4:BK26,BK26)-1)</f>
        <v/>
      </c>
      <c r="CE26" s="25" t="str">
        <f>IF($H26="","",RANK(BL26,BL$4:BL$35,0)+COUNTIF($BL$4:BL26,BL26)-1)</f>
        <v/>
      </c>
      <c r="CF26" s="25" t="str">
        <f>IF($H26="","",RANK(BM26,BM$4:BM$35,0)+COUNTIF($BM$4:BM26,BM26)-1)</f>
        <v/>
      </c>
      <c r="CG26" s="25" t="str">
        <f>IF($H26="","",RANK(BN26,BN$4:BN$35,0)+COUNTIF($BN$4:BN26,BN26)-1)</f>
        <v/>
      </c>
      <c r="CH26" s="25" t="str">
        <f>IF($H26="","",RANK(BO26,BO$4:BO$35,0)+COUNTIF($BO$4:BO26,BO26)-1)</f>
        <v/>
      </c>
      <c r="CI26" s="25" t="str">
        <f>IF($H26="","",RANK(BP26,BP$4:BP$35,0)+COUNTIF($BP$4:BP26,BP26)-1)</f>
        <v/>
      </c>
      <c r="CJ26" s="25" t="str">
        <f>IF($H26="","",RANK(BQ26,BQ$4:BQ$35,0)+COUNTIF($BQ$4:BQ26,BQ26)-1)</f>
        <v/>
      </c>
      <c r="CK26" s="25" t="str">
        <f>IF($H26="","",RANK(BR26,BR$4:BR$35,0)+COUNTIF($BR$4:BR26,BR26)-1)</f>
        <v/>
      </c>
      <c r="CL26" s="25" t="str">
        <f t="shared" si="42"/>
        <v/>
      </c>
      <c r="CM26" s="25" t="str">
        <f>IF($H26="","",IF('1'!$D$14=Conf!$H26,1,0))</f>
        <v/>
      </c>
      <c r="CN26" s="25" t="str">
        <f>IF($H26="","",IF('2'!$D$14=Conf!$H26,1,0))</f>
        <v/>
      </c>
      <c r="CO26" s="25" t="str">
        <f>IF($H26="","",IF('3'!$D$14=Conf!$H26,1,0))</f>
        <v/>
      </c>
      <c r="CP26" s="25" t="str">
        <f>IF($H26="","",IF('4'!$D$14=Conf!$H26,1,0))</f>
        <v/>
      </c>
      <c r="CQ26" s="25" t="str">
        <f>IF($H26="","",IF('5'!$D$14=Conf!$H26,1,0))</f>
        <v/>
      </c>
      <c r="CR26" s="25" t="str">
        <f>IF($H26="","",IF('6'!$D$14=Conf!$H26,1,0))</f>
        <v/>
      </c>
      <c r="CS26" s="25" t="str">
        <f>IF($H26="","",IF('7'!$D$14=Conf!$H26,1,0))</f>
        <v/>
      </c>
      <c r="CT26" s="25" t="str">
        <f>IF($H26="","",IF('8'!$D$14=Conf!$H26,1,0))</f>
        <v/>
      </c>
      <c r="CU26" s="25" t="str">
        <f>IF($H26="","",IF('9'!$D$14=Conf!$H26,1,0))</f>
        <v/>
      </c>
      <c r="CV26" s="25" t="str">
        <f>IF($H26="","",IF('10'!$D$14=Conf!$H26,1,0))</f>
        <v/>
      </c>
      <c r="CW26" s="25" t="str">
        <f>IF($H26="","",IF('11'!$D$14=Conf!$H26,1,0))</f>
        <v/>
      </c>
      <c r="CX26" s="25" t="str">
        <f>IF($H26="","",IF('12'!$D$14=Conf!$H26,1,0))</f>
        <v/>
      </c>
      <c r="CY26" s="25" t="str">
        <f>IF($H26="","",IF('13'!$D$14=Conf!$H26,1,0))</f>
        <v/>
      </c>
      <c r="CZ26" s="25" t="str">
        <f>IF($H26="","",IF('14'!$D$14=Conf!$H26,1,0))</f>
        <v/>
      </c>
      <c r="DA26" s="25" t="str">
        <f>IF($H26="","",IF('15'!$D$14=Conf!$H26,1,0))</f>
        <v/>
      </c>
      <c r="DB26" s="25" t="str">
        <f>IF($H26="","",IF('16'!$D$14=Conf!$H26,1,0))</f>
        <v/>
      </c>
      <c r="DC26" s="25" t="str">
        <f>IF($H26="","",IF('17'!$D$14=Conf!$H26,1,0))</f>
        <v/>
      </c>
      <c r="DD26" s="25" t="str">
        <f>IF($H26="","",IF('18'!$D$14=Conf!$H26,1,0))</f>
        <v/>
      </c>
      <c r="DE26" s="25" t="str">
        <f>IF($H26="","",IF('19'!$D$14=Conf!$H26,1,0))</f>
        <v/>
      </c>
      <c r="DG26" s="25" t="str">
        <f t="shared" si="43"/>
        <v/>
      </c>
      <c r="DH26" s="25" t="str">
        <f t="shared" si="44"/>
        <v/>
      </c>
      <c r="DI26" s="25" t="str">
        <f t="shared" si="45"/>
        <v/>
      </c>
      <c r="DJ26" s="25" t="str">
        <f t="shared" si="46"/>
        <v/>
      </c>
      <c r="DK26" s="25" t="str">
        <f>IF(DH26="","",COUNTIF($DI$4:DI26,DI26)-1)</f>
        <v/>
      </c>
      <c r="DM26" s="25" t="str">
        <f t="shared" si="47"/>
        <v/>
      </c>
      <c r="DN26" s="25" t="str">
        <f t="shared" si="48"/>
        <v/>
      </c>
      <c r="DO26" s="25" t="str">
        <f t="shared" si="49"/>
        <v/>
      </c>
      <c r="DP26" s="25" t="str">
        <f t="shared" si="50"/>
        <v/>
      </c>
      <c r="DQ26" s="25" t="str">
        <f>IF(DN26="","",COUNTIF($DO$4:DO26,DO26)-1)</f>
        <v/>
      </c>
      <c r="DS26" s="25" t="str">
        <f t="shared" si="51"/>
        <v/>
      </c>
      <c r="DT26" s="25" t="str">
        <f t="shared" si="52"/>
        <v/>
      </c>
      <c r="DU26" s="25" t="str">
        <f t="shared" si="53"/>
        <v/>
      </c>
      <c r="DV26" s="25" t="str">
        <f t="shared" si="54"/>
        <v/>
      </c>
      <c r="DW26" s="25" t="str">
        <f>IF(DT26="","",COUNTIF($DU$4:DU26,DU26)-1)</f>
        <v/>
      </c>
      <c r="DY26" s="25" t="str">
        <f t="shared" si="55"/>
        <v/>
      </c>
      <c r="DZ26" s="25" t="str">
        <f t="shared" si="56"/>
        <v/>
      </c>
      <c r="EA26" s="25" t="str">
        <f t="shared" si="57"/>
        <v/>
      </c>
      <c r="EB26" s="25">
        <f t="shared" si="58"/>
        <v>0</v>
      </c>
      <c r="EC26" s="25" t="str">
        <f>IF(DZ26="","",COUNTIF($EA$4:EA26,EA26)-1)</f>
        <v/>
      </c>
    </row>
    <row r="27" spans="1:133" x14ac:dyDescent="0.25">
      <c r="B27" s="25">
        <f>IF('5'!$D$19="",0,1)</f>
        <v>0</v>
      </c>
      <c r="E27" s="24" t="str">
        <f>IF('5'!$D$20="","",'5'!$D$20)</f>
        <v/>
      </c>
      <c r="G27" s="25" t="str">
        <f t="shared" si="1"/>
        <v/>
      </c>
      <c r="H27" s="25" t="str">
        <f>IF(PILOTOS!D36="","",PILOTOS!D36)</f>
        <v/>
      </c>
      <c r="I27" s="25" t="str">
        <f>IF(PILOTOS!E36="","",PILOTOS!E36)</f>
        <v/>
      </c>
      <c r="J27" s="25" t="str">
        <f t="shared" si="2"/>
        <v/>
      </c>
      <c r="K27" s="25" t="str">
        <f t="shared" ref="K27:K35" si="61">IFERROR(IF(H27="","",COUNTIFS(AG27:AX27,25,$AG$36:$AX$36,1)+COUNTIFS(AG27:AX27,12.5,$AG$36:$AX$36,2))+IF(H27="","",COUNTIFS(AY27,50,$AY$36,1)+COUNTIFS(AY27,25,$AY$36,2)),"")</f>
        <v/>
      </c>
      <c r="L27" s="25" t="str">
        <f t="shared" ref="L27:L35" si="62">IFERROR(IF(H27="","",COUNTIFS(AG27:AX27,18,$AG$36:$AX$36,1)+COUNTIFS(AG27:AX27,9,$AG$36:$AX$36,2))++IF(H27="","",COUNTIFS(AY27,36,$AY$36,1)+COUNTIFS(AY27,18,$AY$36,2)),"")</f>
        <v/>
      </c>
      <c r="M27" s="25" t="str">
        <f t="shared" ref="M27:M35" si="63">IFERROR(IF(H27="","",COUNTIFS(AG27:AX27,15,$AG$36:$AX$36,1)+COUNTIFS(AG27:AX27,7.5,$AG$36:$AX$36,2))+IF(H27="","",COUNTIFS(AY27,30,$AY$36,1)+COUNTIFS(AY27,15,$AY$36,2)),"")</f>
        <v/>
      </c>
      <c r="N27" s="25" t="str">
        <f t="shared" ref="N27:N35" si="64">IFERROR(IF(H27="","",COUNTIFS(AG27:AX27,12,$AG$36:$AX$36,1)+COUNTIFS(AG27:AX27,6,$AG$36:$AX$36,2))+IF(H27="","",COUNTIFS(AY27,24,$AY$36,1)+COUNTIFS(AY27,12,$AY$36,2)),"")</f>
        <v/>
      </c>
      <c r="O27" s="25" t="str">
        <f t="shared" ref="O27:O35" si="65">IFERROR(IF(H27="","",COUNTIFS(AG27:AX27,10,$AG$36:$AX$36,1)+COUNTIFS(AG27:AX27,5,$AG$36:$AX$36,2))+IF(H27="","",COUNTIFS(AY27,20,$AY$36,1)+COUNTIFS(AY27,10,$AY$36,2)),"")</f>
        <v/>
      </c>
      <c r="P27" s="25" t="str">
        <f t="shared" ref="P27:P35" si="66">IFERROR(IF(H27="","",COUNTIFS(AG27:AX27,8,$AG$36:$AX$36,1)+COUNTIFS(AG27:AX27,4,$AG$36:$AX$36,2))+IF(H27="","",COUNTIFS(AY27,16,$AY$36,1)+COUNTIFS(AY27,8,$AY$36,2)),"")</f>
        <v/>
      </c>
      <c r="Q27" s="25" t="str">
        <f t="shared" ref="Q27:Q35" si="67">IFERROR(IF(H27="","",COUNTIFS(AG27:AX27,6,$AG$36:$AX$36,1)+COUNTIFS(AG27:AX27,3,$AG$36:$AX$36,2))+IF(H27="","",COUNTIFS(AY27,12,$AY$36,1)+COUNTIFS(AY27,6,$AY$36,2)),"")</f>
        <v/>
      </c>
      <c r="R27" s="25" t="str">
        <f t="shared" ref="R27:R35" si="68">IFERROR(IF(H27="","",COUNTIFS(AG27:AX27,4,$AG$36:$AX$36,1)+COUNTIFS(AG27:AX27,2,$AG$36:$AX$36,2))+IF(H27="","",COUNTIFS(AY27,8,$AY$36,1)+COUNTIFS(AY27,4,$AY$36,2)),"")</f>
        <v/>
      </c>
      <c r="S27" s="25" t="str">
        <f t="shared" ref="S27:S35" si="69">IFERROR(IF(H27="","",COUNTIFS(AG27:AX27,2,$AG$36:$AX$36,1)+COUNTIFS(AG27:AX27,1,$AG$36:$AX$36,2))+IF(H27="","",COUNTIFS(AY27,4,$AY$36,1)+COUNTIFS(AY27,2,$AY$36,2)),"")</f>
        <v/>
      </c>
      <c r="T27" s="25" t="str">
        <f t="shared" ref="T27:T35" si="70">IFERROR(IF(H27="","",COUNTIFS(AG27:AX27,1,$AG$36:$AX$36,1)+COUNTIFS(AG27:AX27,0.5,$AG$36:$AX$36,2))+IF(H27="","",COUNTIFS(AY27,2,$AY$36,1)+COUNTIFS(AY27,1,$AY$36,2)),"")</f>
        <v/>
      </c>
      <c r="U27" s="25" t="str">
        <f t="shared" si="13"/>
        <v/>
      </c>
      <c r="V27" s="25" t="str">
        <f t="shared" si="14"/>
        <v/>
      </c>
      <c r="W27" s="25" t="str">
        <f t="shared" si="15"/>
        <v/>
      </c>
      <c r="X27" s="25" t="str">
        <f t="shared" si="16"/>
        <v/>
      </c>
      <c r="Y27" s="25" t="str">
        <f t="shared" si="17"/>
        <v/>
      </c>
      <c r="Z27" s="25" t="str">
        <f t="shared" si="18"/>
        <v/>
      </c>
      <c r="AA27" s="25" t="str">
        <f t="shared" si="19"/>
        <v/>
      </c>
      <c r="AB27" s="25" t="str">
        <f t="shared" si="20"/>
        <v/>
      </c>
      <c r="AC27" s="25" t="str">
        <f t="shared" si="21"/>
        <v/>
      </c>
      <c r="AD27" s="25" t="str">
        <f t="shared" si="22"/>
        <v/>
      </c>
      <c r="AE27" s="25" t="str">
        <f>IF(PILOTOS!C36="","",PILOTOS!C36)</f>
        <v/>
      </c>
      <c r="AF27" s="25" t="str">
        <f t="shared" si="23"/>
        <v/>
      </c>
      <c r="AG27" s="25" t="str">
        <f>IF($H27="","",SUMIF('1'!$D$19:$D$28,Conf!$H27,'1'!$F$19:$F$28))</f>
        <v/>
      </c>
      <c r="AH27" s="25" t="str">
        <f>IF($H27="","",SUMIF('2'!$D$19:$D$28,Conf!$H27,'2'!$F$19:$F$28))</f>
        <v/>
      </c>
      <c r="AI27" s="25" t="str">
        <f>IF($H27="","",SUMIF('3'!$D$19:$D$28,Conf!$H27,'3'!$F$19:$F$28))</f>
        <v/>
      </c>
      <c r="AJ27" s="25" t="str">
        <f>IF($H27="","",SUMIF('4'!$D$19:$D$28,Conf!$H27,'4'!$F$19:$F$28))</f>
        <v/>
      </c>
      <c r="AK27" s="25" t="str">
        <f>IF($H27="","",SUMIF('5'!$D$19:$D$28,Conf!$H27,'5'!$F$19:$F$28))</f>
        <v/>
      </c>
      <c r="AL27" s="25" t="str">
        <f>IF($H27="","",SUMIF('6'!$D$19:$D$28,Conf!$H27,'6'!$F$19:$F$28))</f>
        <v/>
      </c>
      <c r="AM27" s="25" t="str">
        <f>IF($H27="","",SUMIF('7'!$D$19:$D$28,Conf!$H27,'7'!$F$19:$F$28))</f>
        <v/>
      </c>
      <c r="AN27" s="25" t="str">
        <f>IF($H27="","",SUMIF('8'!$D$19:$D$28,Conf!$H27,'8'!$F$19:$F$28))</f>
        <v/>
      </c>
      <c r="AO27" s="25" t="str">
        <f>IF($H27="","",SUMIF('9'!$D$19:$D$28,Conf!$H27,'9'!$F$19:$F$28))</f>
        <v/>
      </c>
      <c r="AP27" s="25" t="str">
        <f>IF($H27="","",SUMIF('10'!$D$19:$D$28,Conf!$H27,'10'!$F$19:$F$28))</f>
        <v/>
      </c>
      <c r="AQ27" s="25" t="str">
        <f>IF($H27="","",SUMIF('11'!$D$19:$D$28,Conf!$H27,'11'!$F$19:$F$28))</f>
        <v/>
      </c>
      <c r="AR27" s="25" t="str">
        <f>IF($H27="","",SUMIF('12'!$D$19:$D$28,Conf!$H27,'12'!$F$19:$F$28))</f>
        <v/>
      </c>
      <c r="AS27" s="25" t="str">
        <f>IF($H27="","",SUMIF('13'!$D$19:$D$28,Conf!$H27,'13'!$F$19:$F$28))</f>
        <v/>
      </c>
      <c r="AT27" s="25" t="str">
        <f>IF($H27="","",SUMIF('14'!$D$19:$D$28,Conf!$H27,'14'!$F$19:$F$28))</f>
        <v/>
      </c>
      <c r="AU27" s="25" t="str">
        <f>IF($H27="","",SUMIF('15'!$D$19:$D$28,Conf!$H27,'15'!$F$19:$F$28))</f>
        <v/>
      </c>
      <c r="AV27" s="25" t="str">
        <f>IF($H27="","",SUMIF('16'!$D$19:$D$28,Conf!$H27,'16'!$F$19:$F$28))</f>
        <v/>
      </c>
      <c r="AW27" s="25" t="str">
        <f>IF($H27="","",SUMIF('17'!$D$19:$D$28,Conf!$H27,'17'!$F$19:$F$28))</f>
        <v/>
      </c>
      <c r="AX27" s="25" t="str">
        <f>IF($H27="","",SUMIF('18'!$D$19:$D$28,Conf!$H27,'18'!$F$19:$F$28))</f>
        <v/>
      </c>
      <c r="AY27" s="25" t="str">
        <f>IF($H27="","",SUMIF('19'!$D$19:$D$28,Conf!$H27,'19'!$F$19:$F$28))</f>
        <v/>
      </c>
      <c r="AZ27" s="25" t="str">
        <f t="shared" si="24"/>
        <v/>
      </c>
      <c r="BA27" s="25" t="str">
        <f t="shared" si="25"/>
        <v/>
      </c>
      <c r="BB27" s="25" t="str">
        <f t="shared" si="26"/>
        <v/>
      </c>
      <c r="BC27" s="25" t="str">
        <f t="shared" si="27"/>
        <v/>
      </c>
      <c r="BD27" s="25" t="str">
        <f t="shared" si="28"/>
        <v/>
      </c>
      <c r="BE27" s="25" t="str">
        <f t="shared" si="29"/>
        <v/>
      </c>
      <c r="BF27" s="25" t="str">
        <f t="shared" si="30"/>
        <v/>
      </c>
      <c r="BG27" s="25" t="str">
        <f t="shared" si="31"/>
        <v/>
      </c>
      <c r="BH27" s="25" t="str">
        <f t="shared" si="32"/>
        <v/>
      </c>
      <c r="BI27" s="25" t="str">
        <f t="shared" si="33"/>
        <v/>
      </c>
      <c r="BJ27" s="25" t="str">
        <f t="shared" si="34"/>
        <v/>
      </c>
      <c r="BK27" s="25" t="str">
        <f t="shared" si="35"/>
        <v/>
      </c>
      <c r="BL27" s="25" t="str">
        <f t="shared" si="36"/>
        <v/>
      </c>
      <c r="BM27" s="25" t="str">
        <f t="shared" si="37"/>
        <v/>
      </c>
      <c r="BN27" s="25" t="str">
        <f t="shared" si="38"/>
        <v/>
      </c>
      <c r="BO27" s="25" t="str">
        <f t="shared" si="60"/>
        <v/>
      </c>
      <c r="BP27" s="25" t="str">
        <f t="shared" si="59"/>
        <v/>
      </c>
      <c r="BQ27" s="25" t="str">
        <f t="shared" si="40"/>
        <v/>
      </c>
      <c r="BR27" s="25" t="str">
        <f t="shared" si="41"/>
        <v/>
      </c>
      <c r="BS27" s="25" t="str">
        <f>IF($H27="","",RANK(AZ27,AZ$4:AZ$35,0)+COUNTIF($AZ$4:AZ27,AZ27)-1)</f>
        <v/>
      </c>
      <c r="BT27" s="25" t="str">
        <f>IF($H27="","",RANK(BA27,BA$4:BA$35,0)+COUNTIF($BA$4:BA27,BA27)-1)</f>
        <v/>
      </c>
      <c r="BU27" s="25" t="str">
        <f>IF($H27="","",RANK(BB27,BB$4:BB$35,0)+COUNTIF($BB$4:BB27,BB27)-1)</f>
        <v/>
      </c>
      <c r="BV27" s="25" t="str">
        <f>IF($H27="","",RANK(BC27,BC$4:BC$35,0)+COUNTIF($BC$4:BC27,BC27)-1)</f>
        <v/>
      </c>
      <c r="BW27" s="25" t="str">
        <f>IF($H27="","",RANK(BD27,BD$4:BD$35,0)+COUNTIF($BD$4:BD27,BD27)-1)</f>
        <v/>
      </c>
      <c r="BX27" s="25" t="str">
        <f>IF($H27="","",RANK(BE27,BE$4:BE$35,0)+COUNTIF($BE$4:BE27,BE27)-1)</f>
        <v/>
      </c>
      <c r="BY27" s="25" t="str">
        <f>IF($H27="","",RANK(BF27,BF$4:BF$35,0)+COUNTIF($BF$4:BF27,BF27)-1)</f>
        <v/>
      </c>
      <c r="BZ27" s="25" t="str">
        <f>IF($H27="","",RANK(BG27,BG$4:BG$35,0)+COUNTIF($BG$4:BG27,BG27)-1)</f>
        <v/>
      </c>
      <c r="CA27" s="25" t="str">
        <f>IF($H27="","",RANK(BH27,BH$4:BH$35,0)+COUNTIF($BH$4:BH27,BH27)-1)</f>
        <v/>
      </c>
      <c r="CB27" s="25" t="str">
        <f>IF($H27="","",RANK(BI27,BI$4:BI$35,0)+COUNTIF($BI$4:BI27,BI27)-1)</f>
        <v/>
      </c>
      <c r="CC27" s="25" t="str">
        <f>IF($H27="","",RANK(BJ27,BJ$4:BJ$35,0)+COUNTIF($BJ$4:BJ27,BJ27)-1)</f>
        <v/>
      </c>
      <c r="CD27" s="25" t="str">
        <f>IF($H27="","",RANK(BK27,BK$4:BK$35,0)+COUNTIF($BK$4:BK27,BK27)-1)</f>
        <v/>
      </c>
      <c r="CE27" s="25" t="str">
        <f>IF($H27="","",RANK(BL27,BL$4:BL$35,0)+COUNTIF($BL$4:BL27,BL27)-1)</f>
        <v/>
      </c>
      <c r="CF27" s="25" t="str">
        <f>IF($H27="","",RANK(BM27,BM$4:BM$35,0)+COUNTIF($BM$4:BM27,BM27)-1)</f>
        <v/>
      </c>
      <c r="CG27" s="25" t="str">
        <f>IF($H27="","",RANK(BN27,BN$4:BN$35,0)+COUNTIF($BN$4:BN27,BN27)-1)</f>
        <v/>
      </c>
      <c r="CH27" s="25" t="str">
        <f>IF($H27="","",RANK(BO27,BO$4:BO$35,0)+COUNTIF($BO$4:BO27,BO27)-1)</f>
        <v/>
      </c>
      <c r="CI27" s="25" t="str">
        <f>IF($H27="","",RANK(BP27,BP$4:BP$35,0)+COUNTIF($BP$4:BP27,BP27)-1)</f>
        <v/>
      </c>
      <c r="CJ27" s="25" t="str">
        <f>IF($H27="","",RANK(BQ27,BQ$4:BQ$35,0)+COUNTIF($BQ$4:BQ27,BQ27)-1)</f>
        <v/>
      </c>
      <c r="CK27" s="25" t="str">
        <f>IF($H27="","",RANK(BR27,BR$4:BR$35,0)+COUNTIF($BR$4:BR27,BR27)-1)</f>
        <v/>
      </c>
      <c r="CL27" s="25" t="str">
        <f t="shared" si="42"/>
        <v/>
      </c>
      <c r="CM27" s="25" t="str">
        <f>IF($H27="","",IF('1'!$D$14=Conf!$H27,1,0))</f>
        <v/>
      </c>
      <c r="CN27" s="25" t="str">
        <f>IF($H27="","",IF('2'!$D$14=Conf!$H27,1,0))</f>
        <v/>
      </c>
      <c r="CO27" s="25" t="str">
        <f>IF($H27="","",IF('3'!$D$14=Conf!$H27,1,0))</f>
        <v/>
      </c>
      <c r="CP27" s="25" t="str">
        <f>IF($H27="","",IF('4'!$D$14=Conf!$H27,1,0))</f>
        <v/>
      </c>
      <c r="CQ27" s="25" t="str">
        <f>IF($H27="","",IF('5'!$D$14=Conf!$H27,1,0))</f>
        <v/>
      </c>
      <c r="CR27" s="25" t="str">
        <f>IF($H27="","",IF('6'!$D$14=Conf!$H27,1,0))</f>
        <v/>
      </c>
      <c r="CS27" s="25" t="str">
        <f>IF($H27="","",IF('7'!$D$14=Conf!$H27,1,0))</f>
        <v/>
      </c>
      <c r="CT27" s="25" t="str">
        <f>IF($H27="","",IF('8'!$D$14=Conf!$H27,1,0))</f>
        <v/>
      </c>
      <c r="CU27" s="25" t="str">
        <f>IF($H27="","",IF('9'!$D$14=Conf!$H27,1,0))</f>
        <v/>
      </c>
      <c r="CV27" s="25" t="str">
        <f>IF($H27="","",IF('10'!$D$14=Conf!$H27,1,0))</f>
        <v/>
      </c>
      <c r="CW27" s="25" t="str">
        <f>IF($H27="","",IF('11'!$D$14=Conf!$H27,1,0))</f>
        <v/>
      </c>
      <c r="CX27" s="25" t="str">
        <f>IF($H27="","",IF('12'!$D$14=Conf!$H27,1,0))</f>
        <v/>
      </c>
      <c r="CY27" s="25" t="str">
        <f>IF($H27="","",IF('13'!$D$14=Conf!$H27,1,0))</f>
        <v/>
      </c>
      <c r="CZ27" s="25" t="str">
        <f>IF($H27="","",IF('14'!$D$14=Conf!$H27,1,0))</f>
        <v/>
      </c>
      <c r="DA27" s="25" t="str">
        <f>IF($H27="","",IF('15'!$D$14=Conf!$H27,1,0))</f>
        <v/>
      </c>
      <c r="DB27" s="25" t="str">
        <f>IF($H27="","",IF('16'!$D$14=Conf!$H27,1,0))</f>
        <v/>
      </c>
      <c r="DC27" s="25" t="str">
        <f>IF($H27="","",IF('17'!$D$14=Conf!$H27,1,0))</f>
        <v/>
      </c>
      <c r="DD27" s="25" t="str">
        <f>IF($H27="","",IF('18'!$D$14=Conf!$H27,1,0))</f>
        <v/>
      </c>
      <c r="DE27" s="25" t="str">
        <f>IF($H27="","",IF('19'!$D$14=Conf!$H27,1,0))</f>
        <v/>
      </c>
      <c r="DG27" s="25" t="str">
        <f t="shared" si="43"/>
        <v/>
      </c>
      <c r="DH27" s="25" t="str">
        <f t="shared" si="44"/>
        <v/>
      </c>
      <c r="DI27" s="25" t="str">
        <f t="shared" si="45"/>
        <v/>
      </c>
      <c r="DJ27" s="25" t="str">
        <f t="shared" si="46"/>
        <v/>
      </c>
      <c r="DK27" s="25" t="str">
        <f>IF(DH27="","",COUNTIF($DI$4:DI27,DI27)-1)</f>
        <v/>
      </c>
      <c r="DM27" s="25" t="str">
        <f t="shared" si="47"/>
        <v/>
      </c>
      <c r="DN27" s="25" t="str">
        <f t="shared" si="48"/>
        <v/>
      </c>
      <c r="DO27" s="25" t="str">
        <f t="shared" si="49"/>
        <v/>
      </c>
      <c r="DP27" s="25" t="str">
        <f t="shared" si="50"/>
        <v/>
      </c>
      <c r="DQ27" s="25" t="str">
        <f>IF(DN27="","",COUNTIF($DO$4:DO27,DO27)-1)</f>
        <v/>
      </c>
      <c r="DS27" s="25" t="str">
        <f t="shared" si="51"/>
        <v/>
      </c>
      <c r="DT27" s="25" t="str">
        <f t="shared" si="52"/>
        <v/>
      </c>
      <c r="DU27" s="25" t="str">
        <f t="shared" si="53"/>
        <v/>
      </c>
      <c r="DV27" s="25" t="str">
        <f t="shared" si="54"/>
        <v/>
      </c>
      <c r="DW27" s="25" t="str">
        <f>IF(DT27="","",COUNTIF($DU$4:DU27,DU27)-1)</f>
        <v/>
      </c>
      <c r="DY27" s="25" t="str">
        <f t="shared" si="55"/>
        <v/>
      </c>
      <c r="DZ27" s="25" t="str">
        <f t="shared" si="56"/>
        <v/>
      </c>
      <c r="EA27" s="25" t="str">
        <f t="shared" si="57"/>
        <v/>
      </c>
      <c r="EB27" s="25">
        <f t="shared" si="58"/>
        <v>0</v>
      </c>
      <c r="EC27" s="25" t="str">
        <f>IF(DZ27="","",COUNTIF($EA$4:EA27,EA27)-1)</f>
        <v/>
      </c>
    </row>
    <row r="28" spans="1:133" x14ac:dyDescent="0.25">
      <c r="B28" s="25">
        <f>IF('6'!$D$19="",0,1)</f>
        <v>0</v>
      </c>
      <c r="E28" s="24" t="str">
        <f>IF('5'!$D$21="","",'5'!$D$21)</f>
        <v/>
      </c>
      <c r="G28" s="25" t="str">
        <f t="shared" si="1"/>
        <v/>
      </c>
      <c r="H28" s="25" t="str">
        <f>IF(PILOTOS!D37="","",PILOTOS!D37)</f>
        <v/>
      </c>
      <c r="I28" s="25" t="str">
        <f>IF(PILOTOS!E37="","",PILOTOS!E37)</f>
        <v/>
      </c>
      <c r="J28" s="25" t="str">
        <f t="shared" si="2"/>
        <v/>
      </c>
      <c r="K28" s="25" t="str">
        <f t="shared" si="61"/>
        <v/>
      </c>
      <c r="L28" s="25" t="str">
        <f t="shared" si="62"/>
        <v/>
      </c>
      <c r="M28" s="25" t="str">
        <f t="shared" si="63"/>
        <v/>
      </c>
      <c r="N28" s="25" t="str">
        <f t="shared" si="64"/>
        <v/>
      </c>
      <c r="O28" s="25" t="str">
        <f t="shared" si="65"/>
        <v/>
      </c>
      <c r="P28" s="25" t="str">
        <f t="shared" si="66"/>
        <v/>
      </c>
      <c r="Q28" s="25" t="str">
        <f t="shared" si="67"/>
        <v/>
      </c>
      <c r="R28" s="25" t="str">
        <f t="shared" si="68"/>
        <v/>
      </c>
      <c r="S28" s="25" t="str">
        <f t="shared" si="69"/>
        <v/>
      </c>
      <c r="T28" s="25" t="str">
        <f t="shared" si="70"/>
        <v/>
      </c>
      <c r="U28" s="25" t="str">
        <f t="shared" si="13"/>
        <v/>
      </c>
      <c r="V28" s="25" t="str">
        <f t="shared" si="14"/>
        <v/>
      </c>
      <c r="W28" s="25" t="str">
        <f t="shared" si="15"/>
        <v/>
      </c>
      <c r="X28" s="25" t="str">
        <f t="shared" si="16"/>
        <v/>
      </c>
      <c r="Y28" s="25" t="str">
        <f t="shared" si="17"/>
        <v/>
      </c>
      <c r="Z28" s="25" t="str">
        <f t="shared" si="18"/>
        <v/>
      </c>
      <c r="AA28" s="25" t="str">
        <f t="shared" si="19"/>
        <v/>
      </c>
      <c r="AB28" s="25" t="str">
        <f t="shared" si="20"/>
        <v/>
      </c>
      <c r="AC28" s="25" t="str">
        <f t="shared" si="21"/>
        <v/>
      </c>
      <c r="AD28" s="25" t="str">
        <f t="shared" si="22"/>
        <v/>
      </c>
      <c r="AE28" s="25" t="str">
        <f>IF(PILOTOS!C37="","",PILOTOS!C37)</f>
        <v/>
      </c>
      <c r="AF28" s="25" t="str">
        <f t="shared" si="23"/>
        <v/>
      </c>
      <c r="AG28" s="25" t="str">
        <f>IF($H28="","",SUMIF('1'!$D$19:$D$28,Conf!$H28,'1'!$F$19:$F$28))</f>
        <v/>
      </c>
      <c r="AH28" s="25" t="str">
        <f>IF($H28="","",SUMIF('2'!$D$19:$D$28,Conf!$H28,'2'!$F$19:$F$28))</f>
        <v/>
      </c>
      <c r="AI28" s="25" t="str">
        <f>IF($H28="","",SUMIF('3'!$D$19:$D$28,Conf!$H28,'3'!$F$19:$F$28))</f>
        <v/>
      </c>
      <c r="AJ28" s="25" t="str">
        <f>IF($H28="","",SUMIF('4'!$D$19:$D$28,Conf!$H28,'4'!$F$19:$F$28))</f>
        <v/>
      </c>
      <c r="AK28" s="25" t="str">
        <f>IF($H28="","",SUMIF('5'!$D$19:$D$28,Conf!$H28,'5'!$F$19:$F$28))</f>
        <v/>
      </c>
      <c r="AL28" s="25" t="str">
        <f>IF($H28="","",SUMIF('6'!$D$19:$D$28,Conf!$H28,'6'!$F$19:$F$28))</f>
        <v/>
      </c>
      <c r="AM28" s="25" t="str">
        <f>IF($H28="","",SUMIF('7'!$D$19:$D$28,Conf!$H28,'7'!$F$19:$F$28))</f>
        <v/>
      </c>
      <c r="AN28" s="25" t="str">
        <f>IF($H28="","",SUMIF('8'!$D$19:$D$28,Conf!$H28,'8'!$F$19:$F$28))</f>
        <v/>
      </c>
      <c r="AO28" s="25" t="str">
        <f>IF($H28="","",SUMIF('9'!$D$19:$D$28,Conf!$H28,'9'!$F$19:$F$28))</f>
        <v/>
      </c>
      <c r="AP28" s="25" t="str">
        <f>IF($H28="","",SUMIF('10'!$D$19:$D$28,Conf!$H28,'10'!$F$19:$F$28))</f>
        <v/>
      </c>
      <c r="AQ28" s="25" t="str">
        <f>IF($H28="","",SUMIF('11'!$D$19:$D$28,Conf!$H28,'11'!$F$19:$F$28))</f>
        <v/>
      </c>
      <c r="AR28" s="25" t="str">
        <f>IF($H28="","",SUMIF('12'!$D$19:$D$28,Conf!$H28,'12'!$F$19:$F$28))</f>
        <v/>
      </c>
      <c r="AS28" s="25" t="str">
        <f>IF($H28="","",SUMIF('13'!$D$19:$D$28,Conf!$H28,'13'!$F$19:$F$28))</f>
        <v/>
      </c>
      <c r="AT28" s="25" t="str">
        <f>IF($H28="","",SUMIF('14'!$D$19:$D$28,Conf!$H28,'14'!$F$19:$F$28))</f>
        <v/>
      </c>
      <c r="AU28" s="25" t="str">
        <f>IF($H28="","",SUMIF('15'!$D$19:$D$28,Conf!$H28,'15'!$F$19:$F$28))</f>
        <v/>
      </c>
      <c r="AV28" s="25" t="str">
        <f>IF($H28="","",SUMIF('16'!$D$19:$D$28,Conf!$H28,'16'!$F$19:$F$28))</f>
        <v/>
      </c>
      <c r="AW28" s="25" t="str">
        <f>IF($H28="","",SUMIF('17'!$D$19:$D$28,Conf!$H28,'17'!$F$19:$F$28))</f>
        <v/>
      </c>
      <c r="AX28" s="25" t="str">
        <f>IF($H28="","",SUMIF('18'!$D$19:$D$28,Conf!$H28,'18'!$F$19:$F$28))</f>
        <v/>
      </c>
      <c r="AY28" s="25" t="str">
        <f>IF($H28="","",SUMIF('19'!$D$19:$D$28,Conf!$H28,'19'!$F$19:$F$28))</f>
        <v/>
      </c>
      <c r="AZ28" s="25" t="str">
        <f t="shared" si="24"/>
        <v/>
      </c>
      <c r="BA28" s="25" t="str">
        <f t="shared" si="25"/>
        <v/>
      </c>
      <c r="BB28" s="25" t="str">
        <f t="shared" si="26"/>
        <v/>
      </c>
      <c r="BC28" s="25" t="str">
        <f t="shared" si="27"/>
        <v/>
      </c>
      <c r="BD28" s="25" t="str">
        <f t="shared" si="28"/>
        <v/>
      </c>
      <c r="BE28" s="25" t="str">
        <f t="shared" si="29"/>
        <v/>
      </c>
      <c r="BF28" s="25" t="str">
        <f t="shared" si="30"/>
        <v/>
      </c>
      <c r="BG28" s="25" t="str">
        <f t="shared" si="31"/>
        <v/>
      </c>
      <c r="BH28" s="25" t="str">
        <f t="shared" si="32"/>
        <v/>
      </c>
      <c r="BI28" s="25" t="str">
        <f t="shared" si="33"/>
        <v/>
      </c>
      <c r="BJ28" s="25" t="str">
        <f t="shared" si="34"/>
        <v/>
      </c>
      <c r="BK28" s="25" t="str">
        <f t="shared" si="35"/>
        <v/>
      </c>
      <c r="BL28" s="25" t="str">
        <f t="shared" si="36"/>
        <v/>
      </c>
      <c r="BM28" s="25" t="str">
        <f t="shared" si="37"/>
        <v/>
      </c>
      <c r="BN28" s="25" t="str">
        <f t="shared" si="38"/>
        <v/>
      </c>
      <c r="BO28" s="25" t="str">
        <f t="shared" si="60"/>
        <v/>
      </c>
      <c r="BP28" s="25" t="str">
        <f t="shared" si="59"/>
        <v/>
      </c>
      <c r="BQ28" s="25" t="str">
        <f t="shared" si="40"/>
        <v/>
      </c>
      <c r="BR28" s="25" t="str">
        <f t="shared" si="41"/>
        <v/>
      </c>
      <c r="BS28" s="25" t="str">
        <f>IF($H28="","",RANK(AZ28,AZ$4:AZ$35,0)+COUNTIF($AZ$4:AZ28,AZ28)-1)</f>
        <v/>
      </c>
      <c r="BT28" s="25" t="str">
        <f>IF($H28="","",RANK(BA28,BA$4:BA$35,0)+COUNTIF($BA$4:BA28,BA28)-1)</f>
        <v/>
      </c>
      <c r="BU28" s="25" t="str">
        <f>IF($H28="","",RANK(BB28,BB$4:BB$35,0)+COUNTIF($BB$4:BB28,BB28)-1)</f>
        <v/>
      </c>
      <c r="BV28" s="25" t="str">
        <f>IF($H28="","",RANK(BC28,BC$4:BC$35,0)+COUNTIF($BC$4:BC28,BC28)-1)</f>
        <v/>
      </c>
      <c r="BW28" s="25" t="str">
        <f>IF($H28="","",RANK(BD28,BD$4:BD$35,0)+COUNTIF($BD$4:BD28,BD28)-1)</f>
        <v/>
      </c>
      <c r="BX28" s="25" t="str">
        <f>IF($H28="","",RANK(BE28,BE$4:BE$35,0)+COUNTIF($BE$4:BE28,BE28)-1)</f>
        <v/>
      </c>
      <c r="BY28" s="25" t="str">
        <f>IF($H28="","",RANK(BF28,BF$4:BF$35,0)+COUNTIF($BF$4:BF28,BF28)-1)</f>
        <v/>
      </c>
      <c r="BZ28" s="25" t="str">
        <f>IF($H28="","",RANK(BG28,BG$4:BG$35,0)+COUNTIF($BG$4:BG28,BG28)-1)</f>
        <v/>
      </c>
      <c r="CA28" s="25" t="str">
        <f>IF($H28="","",RANK(BH28,BH$4:BH$35,0)+COUNTIF($BH$4:BH28,BH28)-1)</f>
        <v/>
      </c>
      <c r="CB28" s="25" t="str">
        <f>IF($H28="","",RANK(BI28,BI$4:BI$35,0)+COUNTIF($BI$4:BI28,BI28)-1)</f>
        <v/>
      </c>
      <c r="CC28" s="25" t="str">
        <f>IF($H28="","",RANK(BJ28,BJ$4:BJ$35,0)+COUNTIF($BJ$4:BJ28,BJ28)-1)</f>
        <v/>
      </c>
      <c r="CD28" s="25" t="str">
        <f>IF($H28="","",RANK(BK28,BK$4:BK$35,0)+COUNTIF($BK$4:BK28,BK28)-1)</f>
        <v/>
      </c>
      <c r="CE28" s="25" t="str">
        <f>IF($H28="","",RANK(BL28,BL$4:BL$35,0)+COUNTIF($BL$4:BL28,BL28)-1)</f>
        <v/>
      </c>
      <c r="CF28" s="25" t="str">
        <f>IF($H28="","",RANK(BM28,BM$4:BM$35,0)+COUNTIF($BM$4:BM28,BM28)-1)</f>
        <v/>
      </c>
      <c r="CG28" s="25" t="str">
        <f>IF($H28="","",RANK(BN28,BN$4:BN$35,0)+COUNTIF($BN$4:BN28,BN28)-1)</f>
        <v/>
      </c>
      <c r="CH28" s="25" t="str">
        <f>IF($H28="","",RANK(BO28,BO$4:BO$35,0)+COUNTIF($BO$4:BO28,BO28)-1)</f>
        <v/>
      </c>
      <c r="CI28" s="25" t="str">
        <f>IF($H28="","",RANK(BP28,BP$4:BP$35,0)+COUNTIF($BP$4:BP28,BP28)-1)</f>
        <v/>
      </c>
      <c r="CJ28" s="25" t="str">
        <f>IF($H28="","",RANK(BQ28,BQ$4:BQ$35,0)+COUNTIF($BQ$4:BQ28,BQ28)-1)</f>
        <v/>
      </c>
      <c r="CK28" s="25" t="str">
        <f>IF($H28="","",RANK(BR28,BR$4:BR$35,0)+COUNTIF($BR$4:BR28,BR28)-1)</f>
        <v/>
      </c>
      <c r="CL28" s="25" t="str">
        <f t="shared" si="42"/>
        <v/>
      </c>
      <c r="CM28" s="25" t="str">
        <f>IF($H28="","",IF('1'!$D$14=Conf!$H28,1,0))</f>
        <v/>
      </c>
      <c r="CN28" s="25" t="str">
        <f>IF($H28="","",IF('2'!$D$14=Conf!$H28,1,0))</f>
        <v/>
      </c>
      <c r="CO28" s="25" t="str">
        <f>IF($H28="","",IF('3'!$D$14=Conf!$H28,1,0))</f>
        <v/>
      </c>
      <c r="CP28" s="25" t="str">
        <f>IF($H28="","",IF('4'!$D$14=Conf!$H28,1,0))</f>
        <v/>
      </c>
      <c r="CQ28" s="25" t="str">
        <f>IF($H28="","",IF('5'!$D$14=Conf!$H28,1,0))</f>
        <v/>
      </c>
      <c r="CR28" s="25" t="str">
        <f>IF($H28="","",IF('6'!$D$14=Conf!$H28,1,0))</f>
        <v/>
      </c>
      <c r="CS28" s="25" t="str">
        <f>IF($H28="","",IF('7'!$D$14=Conf!$H28,1,0))</f>
        <v/>
      </c>
      <c r="CT28" s="25" t="str">
        <f>IF($H28="","",IF('8'!$D$14=Conf!$H28,1,0))</f>
        <v/>
      </c>
      <c r="CU28" s="25" t="str">
        <f>IF($H28="","",IF('9'!$D$14=Conf!$H28,1,0))</f>
        <v/>
      </c>
      <c r="CV28" s="25" t="str">
        <f>IF($H28="","",IF('10'!$D$14=Conf!$H28,1,0))</f>
        <v/>
      </c>
      <c r="CW28" s="25" t="str">
        <f>IF($H28="","",IF('11'!$D$14=Conf!$H28,1,0))</f>
        <v/>
      </c>
      <c r="CX28" s="25" t="str">
        <f>IF($H28="","",IF('12'!$D$14=Conf!$H28,1,0))</f>
        <v/>
      </c>
      <c r="CY28" s="25" t="str">
        <f>IF($H28="","",IF('13'!$D$14=Conf!$H28,1,0))</f>
        <v/>
      </c>
      <c r="CZ28" s="25" t="str">
        <f>IF($H28="","",IF('14'!$D$14=Conf!$H28,1,0))</f>
        <v/>
      </c>
      <c r="DA28" s="25" t="str">
        <f>IF($H28="","",IF('15'!$D$14=Conf!$H28,1,0))</f>
        <v/>
      </c>
      <c r="DB28" s="25" t="str">
        <f>IF($H28="","",IF('16'!$D$14=Conf!$H28,1,0))</f>
        <v/>
      </c>
      <c r="DC28" s="25" t="str">
        <f>IF($H28="","",IF('17'!$D$14=Conf!$H28,1,0))</f>
        <v/>
      </c>
      <c r="DD28" s="25" t="str">
        <f>IF($H28="","",IF('18'!$D$14=Conf!$H28,1,0))</f>
        <v/>
      </c>
      <c r="DE28" s="25" t="str">
        <f>IF($H28="","",IF('19'!$D$14=Conf!$H28,1,0))</f>
        <v/>
      </c>
      <c r="DG28" s="25" t="str">
        <f t="shared" si="43"/>
        <v/>
      </c>
      <c r="DH28" s="25" t="str">
        <f t="shared" si="44"/>
        <v/>
      </c>
      <c r="DI28" s="25" t="str">
        <f t="shared" si="45"/>
        <v/>
      </c>
      <c r="DJ28" s="25" t="str">
        <f t="shared" si="46"/>
        <v/>
      </c>
      <c r="DK28" s="25" t="str">
        <f>IF(DH28="","",COUNTIF($DI$4:DI28,DI28)-1)</f>
        <v/>
      </c>
      <c r="DM28" s="25" t="str">
        <f t="shared" si="47"/>
        <v/>
      </c>
      <c r="DN28" s="25" t="str">
        <f t="shared" si="48"/>
        <v/>
      </c>
      <c r="DO28" s="25" t="str">
        <f t="shared" si="49"/>
        <v/>
      </c>
      <c r="DP28" s="25" t="str">
        <f t="shared" si="50"/>
        <v/>
      </c>
      <c r="DQ28" s="25" t="str">
        <f>IF(DN28="","",COUNTIF($DO$4:DO28,DO28)-1)</f>
        <v/>
      </c>
      <c r="DS28" s="25" t="str">
        <f t="shared" si="51"/>
        <v/>
      </c>
      <c r="DT28" s="25" t="str">
        <f t="shared" si="52"/>
        <v/>
      </c>
      <c r="DU28" s="25" t="str">
        <f t="shared" si="53"/>
        <v/>
      </c>
      <c r="DV28" s="25" t="str">
        <f t="shared" si="54"/>
        <v/>
      </c>
      <c r="DW28" s="25" t="str">
        <f>IF(DT28="","",COUNTIF($DU$4:DU28,DU28)-1)</f>
        <v/>
      </c>
      <c r="DY28" s="25" t="str">
        <f t="shared" si="55"/>
        <v/>
      </c>
      <c r="DZ28" s="25" t="str">
        <f t="shared" si="56"/>
        <v/>
      </c>
      <c r="EA28" s="25" t="str">
        <f t="shared" si="57"/>
        <v/>
      </c>
      <c r="EB28" s="25">
        <f t="shared" si="58"/>
        <v>0</v>
      </c>
      <c r="EC28" s="25" t="str">
        <f>IF(DZ28="","",COUNTIF($EA$4:EA28,EA28)-1)</f>
        <v/>
      </c>
    </row>
    <row r="29" spans="1:133" x14ac:dyDescent="0.25">
      <c r="B29" s="25">
        <f>IF('7'!$D$19="",0,1)</f>
        <v>0</v>
      </c>
      <c r="E29" s="24" t="str">
        <f>IF('5'!$D$22="","",'5'!$D$22)</f>
        <v/>
      </c>
      <c r="G29" s="25" t="str">
        <f t="shared" si="1"/>
        <v/>
      </c>
      <c r="H29" s="25" t="str">
        <f>IF(PILOTOS!D38="","",PILOTOS!D38)</f>
        <v/>
      </c>
      <c r="I29" s="25" t="str">
        <f>IF(PILOTOS!E38="","",PILOTOS!E38)</f>
        <v/>
      </c>
      <c r="J29" s="25" t="str">
        <f t="shared" si="2"/>
        <v/>
      </c>
      <c r="K29" s="25" t="str">
        <f t="shared" si="61"/>
        <v/>
      </c>
      <c r="L29" s="25" t="str">
        <f t="shared" si="62"/>
        <v/>
      </c>
      <c r="M29" s="25" t="str">
        <f t="shared" si="63"/>
        <v/>
      </c>
      <c r="N29" s="25" t="str">
        <f t="shared" si="64"/>
        <v/>
      </c>
      <c r="O29" s="25" t="str">
        <f t="shared" si="65"/>
        <v/>
      </c>
      <c r="P29" s="25" t="str">
        <f t="shared" si="66"/>
        <v/>
      </c>
      <c r="Q29" s="25" t="str">
        <f t="shared" si="67"/>
        <v/>
      </c>
      <c r="R29" s="25" t="str">
        <f t="shared" si="68"/>
        <v/>
      </c>
      <c r="S29" s="25" t="str">
        <f t="shared" si="69"/>
        <v/>
      </c>
      <c r="T29" s="25" t="str">
        <f t="shared" si="70"/>
        <v/>
      </c>
      <c r="U29" s="25" t="str">
        <f t="shared" si="13"/>
        <v/>
      </c>
      <c r="V29" s="25" t="str">
        <f t="shared" si="14"/>
        <v/>
      </c>
      <c r="W29" s="25" t="str">
        <f t="shared" si="15"/>
        <v/>
      </c>
      <c r="X29" s="25" t="str">
        <f t="shared" si="16"/>
        <v/>
      </c>
      <c r="Y29" s="25" t="str">
        <f t="shared" si="17"/>
        <v/>
      </c>
      <c r="Z29" s="25" t="str">
        <f t="shared" si="18"/>
        <v/>
      </c>
      <c r="AA29" s="25" t="str">
        <f t="shared" si="19"/>
        <v/>
      </c>
      <c r="AB29" s="25" t="str">
        <f t="shared" si="20"/>
        <v/>
      </c>
      <c r="AC29" s="25" t="str">
        <f t="shared" si="21"/>
        <v/>
      </c>
      <c r="AD29" s="25" t="str">
        <f t="shared" si="22"/>
        <v/>
      </c>
      <c r="AE29" s="25" t="str">
        <f>IF(PILOTOS!C38="","",PILOTOS!C38)</f>
        <v/>
      </c>
      <c r="AF29" s="25" t="str">
        <f t="shared" si="23"/>
        <v/>
      </c>
      <c r="AG29" s="25" t="str">
        <f>IF($H29="","",SUMIF('1'!$D$19:$D$28,Conf!$H29,'1'!$F$19:$F$28))</f>
        <v/>
      </c>
      <c r="AH29" s="25" t="str">
        <f>IF($H29="","",SUMIF('2'!$D$19:$D$28,Conf!$H29,'2'!$F$19:$F$28))</f>
        <v/>
      </c>
      <c r="AI29" s="25" t="str">
        <f>IF($H29="","",SUMIF('3'!$D$19:$D$28,Conf!$H29,'3'!$F$19:$F$28))</f>
        <v/>
      </c>
      <c r="AJ29" s="25" t="str">
        <f>IF($H29="","",SUMIF('4'!$D$19:$D$28,Conf!$H29,'4'!$F$19:$F$28))</f>
        <v/>
      </c>
      <c r="AK29" s="25" t="str">
        <f>IF($H29="","",SUMIF('5'!$D$19:$D$28,Conf!$H29,'5'!$F$19:$F$28))</f>
        <v/>
      </c>
      <c r="AL29" s="25" t="str">
        <f>IF($H29="","",SUMIF('6'!$D$19:$D$28,Conf!$H29,'6'!$F$19:$F$28))</f>
        <v/>
      </c>
      <c r="AM29" s="25" t="str">
        <f>IF($H29="","",SUMIF('7'!$D$19:$D$28,Conf!$H29,'7'!$F$19:$F$28))</f>
        <v/>
      </c>
      <c r="AN29" s="25" t="str">
        <f>IF($H29="","",SUMIF('8'!$D$19:$D$28,Conf!$H29,'8'!$F$19:$F$28))</f>
        <v/>
      </c>
      <c r="AO29" s="25" t="str">
        <f>IF($H29="","",SUMIF('9'!$D$19:$D$28,Conf!$H29,'9'!$F$19:$F$28))</f>
        <v/>
      </c>
      <c r="AP29" s="25" t="str">
        <f>IF($H29="","",SUMIF('10'!$D$19:$D$28,Conf!$H29,'10'!$F$19:$F$28))</f>
        <v/>
      </c>
      <c r="AQ29" s="25" t="str">
        <f>IF($H29="","",SUMIF('11'!$D$19:$D$28,Conf!$H29,'11'!$F$19:$F$28))</f>
        <v/>
      </c>
      <c r="AR29" s="25" t="str">
        <f>IF($H29="","",SUMIF('12'!$D$19:$D$28,Conf!$H29,'12'!$F$19:$F$28))</f>
        <v/>
      </c>
      <c r="AS29" s="25" t="str">
        <f>IF($H29="","",SUMIF('13'!$D$19:$D$28,Conf!$H29,'13'!$F$19:$F$28))</f>
        <v/>
      </c>
      <c r="AT29" s="25" t="str">
        <f>IF($H29="","",SUMIF('14'!$D$19:$D$28,Conf!$H29,'14'!$F$19:$F$28))</f>
        <v/>
      </c>
      <c r="AU29" s="25" t="str">
        <f>IF($H29="","",SUMIF('15'!$D$19:$D$28,Conf!$H29,'15'!$F$19:$F$28))</f>
        <v/>
      </c>
      <c r="AV29" s="25" t="str">
        <f>IF($H29="","",SUMIF('16'!$D$19:$D$28,Conf!$H29,'16'!$F$19:$F$28))</f>
        <v/>
      </c>
      <c r="AW29" s="25" t="str">
        <f>IF($H29="","",SUMIF('17'!$D$19:$D$28,Conf!$H29,'17'!$F$19:$F$28))</f>
        <v/>
      </c>
      <c r="AX29" s="25" t="str">
        <f>IF($H29="","",SUMIF('18'!$D$19:$D$28,Conf!$H29,'18'!$F$19:$F$28))</f>
        <v/>
      </c>
      <c r="AY29" s="25" t="str">
        <f>IF($H29="","",SUMIF('19'!$D$19:$D$28,Conf!$H29,'19'!$F$19:$F$28))</f>
        <v/>
      </c>
      <c r="AZ29" s="25" t="str">
        <f t="shared" si="24"/>
        <v/>
      </c>
      <c r="BA29" s="25" t="str">
        <f t="shared" si="25"/>
        <v/>
      </c>
      <c r="BB29" s="25" t="str">
        <f t="shared" si="26"/>
        <v/>
      </c>
      <c r="BC29" s="25" t="str">
        <f t="shared" si="27"/>
        <v/>
      </c>
      <c r="BD29" s="25" t="str">
        <f t="shared" si="28"/>
        <v/>
      </c>
      <c r="BE29" s="25" t="str">
        <f t="shared" si="29"/>
        <v/>
      </c>
      <c r="BF29" s="25" t="str">
        <f t="shared" si="30"/>
        <v/>
      </c>
      <c r="BG29" s="25" t="str">
        <f t="shared" si="31"/>
        <v/>
      </c>
      <c r="BH29" s="25" t="str">
        <f t="shared" si="32"/>
        <v/>
      </c>
      <c r="BI29" s="25" t="str">
        <f t="shared" si="33"/>
        <v/>
      </c>
      <c r="BJ29" s="25" t="str">
        <f t="shared" si="34"/>
        <v/>
      </c>
      <c r="BK29" s="25" t="str">
        <f t="shared" si="35"/>
        <v/>
      </c>
      <c r="BL29" s="25" t="str">
        <f t="shared" si="36"/>
        <v/>
      </c>
      <c r="BM29" s="25" t="str">
        <f t="shared" si="37"/>
        <v/>
      </c>
      <c r="BN29" s="25" t="str">
        <f t="shared" si="38"/>
        <v/>
      </c>
      <c r="BO29" s="25" t="str">
        <f t="shared" si="60"/>
        <v/>
      </c>
      <c r="BP29" s="25" t="str">
        <f t="shared" si="59"/>
        <v/>
      </c>
      <c r="BQ29" s="25" t="str">
        <f t="shared" si="40"/>
        <v/>
      </c>
      <c r="BR29" s="25" t="str">
        <f t="shared" si="41"/>
        <v/>
      </c>
      <c r="BS29" s="25" t="str">
        <f>IF($H29="","",RANK(AZ29,AZ$4:AZ$35,0)+COUNTIF($AZ$4:AZ29,AZ29)-1)</f>
        <v/>
      </c>
      <c r="BT29" s="25" t="str">
        <f>IF($H29="","",RANK(BA29,BA$4:BA$35,0)+COUNTIF($BA$4:BA29,BA29)-1)</f>
        <v/>
      </c>
      <c r="BU29" s="25" t="str">
        <f>IF($H29="","",RANK(BB29,BB$4:BB$35,0)+COUNTIF($BB$4:BB29,BB29)-1)</f>
        <v/>
      </c>
      <c r="BV29" s="25" t="str">
        <f>IF($H29="","",RANK(BC29,BC$4:BC$35,0)+COUNTIF($BC$4:BC29,BC29)-1)</f>
        <v/>
      </c>
      <c r="BW29" s="25" t="str">
        <f>IF($H29="","",RANK(BD29,BD$4:BD$35,0)+COUNTIF($BD$4:BD29,BD29)-1)</f>
        <v/>
      </c>
      <c r="BX29" s="25" t="str">
        <f>IF($H29="","",RANK(BE29,BE$4:BE$35,0)+COUNTIF($BE$4:BE29,BE29)-1)</f>
        <v/>
      </c>
      <c r="BY29" s="25" t="str">
        <f>IF($H29="","",RANK(BF29,BF$4:BF$35,0)+COUNTIF($BF$4:BF29,BF29)-1)</f>
        <v/>
      </c>
      <c r="BZ29" s="25" t="str">
        <f>IF($H29="","",RANK(BG29,BG$4:BG$35,0)+COUNTIF($BG$4:BG29,BG29)-1)</f>
        <v/>
      </c>
      <c r="CA29" s="25" t="str">
        <f>IF($H29="","",RANK(BH29,BH$4:BH$35,0)+COUNTIF($BH$4:BH29,BH29)-1)</f>
        <v/>
      </c>
      <c r="CB29" s="25" t="str">
        <f>IF($H29="","",RANK(BI29,BI$4:BI$35,0)+COUNTIF($BI$4:BI29,BI29)-1)</f>
        <v/>
      </c>
      <c r="CC29" s="25" t="str">
        <f>IF($H29="","",RANK(BJ29,BJ$4:BJ$35,0)+COUNTIF($BJ$4:BJ29,BJ29)-1)</f>
        <v/>
      </c>
      <c r="CD29" s="25" t="str">
        <f>IF($H29="","",RANK(BK29,BK$4:BK$35,0)+COUNTIF($BK$4:BK29,BK29)-1)</f>
        <v/>
      </c>
      <c r="CE29" s="25" t="str">
        <f>IF($H29="","",RANK(BL29,BL$4:BL$35,0)+COUNTIF($BL$4:BL29,BL29)-1)</f>
        <v/>
      </c>
      <c r="CF29" s="25" t="str">
        <f>IF($H29="","",RANK(BM29,BM$4:BM$35,0)+COUNTIF($BM$4:BM29,BM29)-1)</f>
        <v/>
      </c>
      <c r="CG29" s="25" t="str">
        <f>IF($H29="","",RANK(BN29,BN$4:BN$35,0)+COUNTIF($BN$4:BN29,BN29)-1)</f>
        <v/>
      </c>
      <c r="CH29" s="25" t="str">
        <f>IF($H29="","",RANK(BO29,BO$4:BO$35,0)+COUNTIF($BO$4:BO29,BO29)-1)</f>
        <v/>
      </c>
      <c r="CI29" s="25" t="str">
        <f>IF($H29="","",RANK(BP29,BP$4:BP$35,0)+COUNTIF($BP$4:BP29,BP29)-1)</f>
        <v/>
      </c>
      <c r="CJ29" s="25" t="str">
        <f>IF($H29="","",RANK(BQ29,BQ$4:BQ$35,0)+COUNTIF($BQ$4:BQ29,BQ29)-1)</f>
        <v/>
      </c>
      <c r="CK29" s="25" t="str">
        <f>IF($H29="","",RANK(BR29,BR$4:BR$35,0)+COUNTIF($BR$4:BR29,BR29)-1)</f>
        <v/>
      </c>
      <c r="CL29" s="25" t="str">
        <f t="shared" si="42"/>
        <v/>
      </c>
      <c r="CM29" s="25" t="str">
        <f>IF($H29="","",IF('1'!$D$14=Conf!$H29,1,0))</f>
        <v/>
      </c>
      <c r="CN29" s="25" t="str">
        <f>IF($H29="","",IF('2'!$D$14=Conf!$H29,1,0))</f>
        <v/>
      </c>
      <c r="CO29" s="25" t="str">
        <f>IF($H29="","",IF('3'!$D$14=Conf!$H29,1,0))</f>
        <v/>
      </c>
      <c r="CP29" s="25" t="str">
        <f>IF($H29="","",IF('4'!$D$14=Conf!$H29,1,0))</f>
        <v/>
      </c>
      <c r="CQ29" s="25" t="str">
        <f>IF($H29="","",IF('5'!$D$14=Conf!$H29,1,0))</f>
        <v/>
      </c>
      <c r="CR29" s="25" t="str">
        <f>IF($H29="","",IF('6'!$D$14=Conf!$H29,1,0))</f>
        <v/>
      </c>
      <c r="CS29" s="25" t="str">
        <f>IF($H29="","",IF('7'!$D$14=Conf!$H29,1,0))</f>
        <v/>
      </c>
      <c r="CT29" s="25" t="str">
        <f>IF($H29="","",IF('8'!$D$14=Conf!$H29,1,0))</f>
        <v/>
      </c>
      <c r="CU29" s="25" t="str">
        <f>IF($H29="","",IF('9'!$D$14=Conf!$H29,1,0))</f>
        <v/>
      </c>
      <c r="CV29" s="25" t="str">
        <f>IF($H29="","",IF('10'!$D$14=Conf!$H29,1,0))</f>
        <v/>
      </c>
      <c r="CW29" s="25" t="str">
        <f>IF($H29="","",IF('11'!$D$14=Conf!$H29,1,0))</f>
        <v/>
      </c>
      <c r="CX29" s="25" t="str">
        <f>IF($H29="","",IF('12'!$D$14=Conf!$H29,1,0))</f>
        <v/>
      </c>
      <c r="CY29" s="25" t="str">
        <f>IF($H29="","",IF('13'!$D$14=Conf!$H29,1,0))</f>
        <v/>
      </c>
      <c r="CZ29" s="25" t="str">
        <f>IF($H29="","",IF('14'!$D$14=Conf!$H29,1,0))</f>
        <v/>
      </c>
      <c r="DA29" s="25" t="str">
        <f>IF($H29="","",IF('15'!$D$14=Conf!$H29,1,0))</f>
        <v/>
      </c>
      <c r="DB29" s="25" t="str">
        <f>IF($H29="","",IF('16'!$D$14=Conf!$H29,1,0))</f>
        <v/>
      </c>
      <c r="DC29" s="25" t="str">
        <f>IF($H29="","",IF('17'!$D$14=Conf!$H29,1,0))</f>
        <v/>
      </c>
      <c r="DD29" s="25" t="str">
        <f>IF($H29="","",IF('18'!$D$14=Conf!$H29,1,0))</f>
        <v/>
      </c>
      <c r="DE29" s="25" t="str">
        <f>IF($H29="","",IF('19'!$D$14=Conf!$H29,1,0))</f>
        <v/>
      </c>
      <c r="DG29" s="25" t="str">
        <f t="shared" si="43"/>
        <v/>
      </c>
      <c r="DH29" s="25" t="str">
        <f t="shared" si="44"/>
        <v/>
      </c>
      <c r="DI29" s="25" t="str">
        <f t="shared" si="45"/>
        <v/>
      </c>
      <c r="DJ29" s="25" t="str">
        <f t="shared" si="46"/>
        <v/>
      </c>
      <c r="DK29" s="25" t="str">
        <f>IF(DH29="","",COUNTIF($DI$4:DI29,DI29)-1)</f>
        <v/>
      </c>
      <c r="DM29" s="25" t="str">
        <f t="shared" si="47"/>
        <v/>
      </c>
      <c r="DN29" s="25" t="str">
        <f t="shared" si="48"/>
        <v/>
      </c>
      <c r="DO29" s="25" t="str">
        <f t="shared" si="49"/>
        <v/>
      </c>
      <c r="DP29" s="25" t="str">
        <f t="shared" si="50"/>
        <v/>
      </c>
      <c r="DQ29" s="25" t="str">
        <f>IF(DN29="","",COUNTIF($DO$4:DO29,DO29)-1)</f>
        <v/>
      </c>
      <c r="DS29" s="25" t="str">
        <f t="shared" si="51"/>
        <v/>
      </c>
      <c r="DT29" s="25" t="str">
        <f t="shared" si="52"/>
        <v/>
      </c>
      <c r="DU29" s="25" t="str">
        <f t="shared" si="53"/>
        <v/>
      </c>
      <c r="DV29" s="25" t="str">
        <f t="shared" si="54"/>
        <v/>
      </c>
      <c r="DW29" s="25" t="str">
        <f>IF(DT29="","",COUNTIF($DU$4:DU29,DU29)-1)</f>
        <v/>
      </c>
      <c r="DY29" s="25" t="str">
        <f t="shared" si="55"/>
        <v/>
      </c>
      <c r="DZ29" s="25" t="str">
        <f t="shared" si="56"/>
        <v/>
      </c>
      <c r="EA29" s="25" t="str">
        <f t="shared" si="57"/>
        <v/>
      </c>
      <c r="EB29" s="25">
        <f t="shared" si="58"/>
        <v>0</v>
      </c>
      <c r="EC29" s="25" t="str">
        <f>IF(DZ29="","",COUNTIF($EA$4:EA29,EA29)-1)</f>
        <v/>
      </c>
    </row>
    <row r="30" spans="1:133" x14ac:dyDescent="0.25">
      <c r="B30" s="25">
        <f>IF('8'!$D$19="",0,1)</f>
        <v>0</v>
      </c>
      <c r="E30" s="24" t="str">
        <f>IF('5'!$D$23="","",'5'!$D$23)</f>
        <v/>
      </c>
      <c r="G30" s="25" t="str">
        <f t="shared" si="1"/>
        <v/>
      </c>
      <c r="H30" s="25" t="str">
        <f>IF(PILOTOS!D39="","",PILOTOS!D39)</f>
        <v/>
      </c>
      <c r="I30" s="25" t="str">
        <f>IF(PILOTOS!E39="","",PILOTOS!E39)</f>
        <v/>
      </c>
      <c r="J30" s="25" t="str">
        <f t="shared" si="2"/>
        <v/>
      </c>
      <c r="K30" s="25" t="str">
        <f t="shared" si="61"/>
        <v/>
      </c>
      <c r="L30" s="25" t="str">
        <f t="shared" si="62"/>
        <v/>
      </c>
      <c r="M30" s="25" t="str">
        <f t="shared" si="63"/>
        <v/>
      </c>
      <c r="N30" s="25" t="str">
        <f t="shared" si="64"/>
        <v/>
      </c>
      <c r="O30" s="25" t="str">
        <f t="shared" si="65"/>
        <v/>
      </c>
      <c r="P30" s="25" t="str">
        <f t="shared" si="66"/>
        <v/>
      </c>
      <c r="Q30" s="25" t="str">
        <f t="shared" si="67"/>
        <v/>
      </c>
      <c r="R30" s="25" t="str">
        <f t="shared" si="68"/>
        <v/>
      </c>
      <c r="S30" s="25" t="str">
        <f t="shared" si="69"/>
        <v/>
      </c>
      <c r="T30" s="25" t="str">
        <f t="shared" si="70"/>
        <v/>
      </c>
      <c r="U30" s="25" t="str">
        <f t="shared" si="13"/>
        <v/>
      </c>
      <c r="V30" s="25" t="str">
        <f t="shared" si="14"/>
        <v/>
      </c>
      <c r="W30" s="25" t="str">
        <f t="shared" si="15"/>
        <v/>
      </c>
      <c r="X30" s="25" t="str">
        <f t="shared" si="16"/>
        <v/>
      </c>
      <c r="Y30" s="25" t="str">
        <f t="shared" si="17"/>
        <v/>
      </c>
      <c r="Z30" s="25" t="str">
        <f t="shared" si="18"/>
        <v/>
      </c>
      <c r="AA30" s="25" t="str">
        <f t="shared" si="19"/>
        <v/>
      </c>
      <c r="AB30" s="25" t="str">
        <f t="shared" si="20"/>
        <v/>
      </c>
      <c r="AC30" s="25" t="str">
        <f t="shared" si="21"/>
        <v/>
      </c>
      <c r="AD30" s="25" t="str">
        <f t="shared" si="22"/>
        <v/>
      </c>
      <c r="AE30" s="25" t="str">
        <f>IF(PILOTOS!C39="","",PILOTOS!C39)</f>
        <v/>
      </c>
      <c r="AF30" s="25" t="str">
        <f t="shared" si="23"/>
        <v/>
      </c>
      <c r="AG30" s="25" t="str">
        <f>IF($H30="","",SUMIF('1'!$D$19:$D$28,Conf!$H30,'1'!$F$19:$F$28))</f>
        <v/>
      </c>
      <c r="AH30" s="25" t="str">
        <f>IF($H30="","",SUMIF('2'!$D$19:$D$28,Conf!$H30,'2'!$F$19:$F$28))</f>
        <v/>
      </c>
      <c r="AI30" s="25" t="str">
        <f>IF($H30="","",SUMIF('3'!$D$19:$D$28,Conf!$H30,'3'!$F$19:$F$28))</f>
        <v/>
      </c>
      <c r="AJ30" s="25" t="str">
        <f>IF($H30="","",SUMIF('4'!$D$19:$D$28,Conf!$H30,'4'!$F$19:$F$28))</f>
        <v/>
      </c>
      <c r="AK30" s="25" t="str">
        <f>IF($H30="","",SUMIF('5'!$D$19:$D$28,Conf!$H30,'5'!$F$19:$F$28))</f>
        <v/>
      </c>
      <c r="AL30" s="25" t="str">
        <f>IF($H30="","",SUMIF('6'!$D$19:$D$28,Conf!$H30,'6'!$F$19:$F$28))</f>
        <v/>
      </c>
      <c r="AM30" s="25" t="str">
        <f>IF($H30="","",SUMIF('7'!$D$19:$D$28,Conf!$H30,'7'!$F$19:$F$28))</f>
        <v/>
      </c>
      <c r="AN30" s="25" t="str">
        <f>IF($H30="","",SUMIF('8'!$D$19:$D$28,Conf!$H30,'8'!$F$19:$F$28))</f>
        <v/>
      </c>
      <c r="AO30" s="25" t="str">
        <f>IF($H30="","",SUMIF('9'!$D$19:$D$28,Conf!$H30,'9'!$F$19:$F$28))</f>
        <v/>
      </c>
      <c r="AP30" s="25" t="str">
        <f>IF($H30="","",SUMIF('10'!$D$19:$D$28,Conf!$H30,'10'!$F$19:$F$28))</f>
        <v/>
      </c>
      <c r="AQ30" s="25" t="str">
        <f>IF($H30="","",SUMIF('11'!$D$19:$D$28,Conf!$H30,'11'!$F$19:$F$28))</f>
        <v/>
      </c>
      <c r="AR30" s="25" t="str">
        <f>IF($H30="","",SUMIF('12'!$D$19:$D$28,Conf!$H30,'12'!$F$19:$F$28))</f>
        <v/>
      </c>
      <c r="AS30" s="25" t="str">
        <f>IF($H30="","",SUMIF('13'!$D$19:$D$28,Conf!$H30,'13'!$F$19:$F$28))</f>
        <v/>
      </c>
      <c r="AT30" s="25" t="str">
        <f>IF($H30="","",SUMIF('14'!$D$19:$D$28,Conf!$H30,'14'!$F$19:$F$28))</f>
        <v/>
      </c>
      <c r="AU30" s="25" t="str">
        <f>IF($H30="","",SUMIF('15'!$D$19:$D$28,Conf!$H30,'15'!$F$19:$F$28))</f>
        <v/>
      </c>
      <c r="AV30" s="25" t="str">
        <f>IF($H30="","",SUMIF('16'!$D$19:$D$28,Conf!$H30,'16'!$F$19:$F$28))</f>
        <v/>
      </c>
      <c r="AW30" s="25" t="str">
        <f>IF($H30="","",SUMIF('17'!$D$19:$D$28,Conf!$H30,'17'!$F$19:$F$28))</f>
        <v/>
      </c>
      <c r="AX30" s="25" t="str">
        <f>IF($H30="","",SUMIF('18'!$D$19:$D$28,Conf!$H30,'18'!$F$19:$F$28))</f>
        <v/>
      </c>
      <c r="AY30" s="25" t="str">
        <f>IF($H30="","",SUMIF('19'!$D$19:$D$28,Conf!$H30,'19'!$F$19:$F$28))</f>
        <v/>
      </c>
      <c r="AZ30" s="25" t="str">
        <f t="shared" si="24"/>
        <v/>
      </c>
      <c r="BA30" s="25" t="str">
        <f t="shared" si="25"/>
        <v/>
      </c>
      <c r="BB30" s="25" t="str">
        <f t="shared" si="26"/>
        <v/>
      </c>
      <c r="BC30" s="25" t="str">
        <f t="shared" si="27"/>
        <v/>
      </c>
      <c r="BD30" s="25" t="str">
        <f t="shared" si="28"/>
        <v/>
      </c>
      <c r="BE30" s="25" t="str">
        <f t="shared" si="29"/>
        <v/>
      </c>
      <c r="BF30" s="25" t="str">
        <f t="shared" si="30"/>
        <v/>
      </c>
      <c r="BG30" s="25" t="str">
        <f t="shared" si="31"/>
        <v/>
      </c>
      <c r="BH30" s="25" t="str">
        <f t="shared" si="32"/>
        <v/>
      </c>
      <c r="BI30" s="25" t="str">
        <f t="shared" si="33"/>
        <v/>
      </c>
      <c r="BJ30" s="25" t="str">
        <f t="shared" si="34"/>
        <v/>
      </c>
      <c r="BK30" s="25" t="str">
        <f t="shared" si="35"/>
        <v/>
      </c>
      <c r="BL30" s="25" t="str">
        <f t="shared" si="36"/>
        <v/>
      </c>
      <c r="BM30" s="25" t="str">
        <f t="shared" si="37"/>
        <v/>
      </c>
      <c r="BN30" s="25" t="str">
        <f t="shared" si="38"/>
        <v/>
      </c>
      <c r="BO30" s="25" t="str">
        <f t="shared" si="60"/>
        <v/>
      </c>
      <c r="BP30" s="25" t="str">
        <f t="shared" si="59"/>
        <v/>
      </c>
      <c r="BQ30" s="25" t="str">
        <f t="shared" si="40"/>
        <v/>
      </c>
      <c r="BR30" s="25" t="str">
        <f t="shared" si="41"/>
        <v/>
      </c>
      <c r="BS30" s="25" t="str">
        <f>IF($H30="","",RANK(AZ30,AZ$4:AZ$35,0)+COUNTIF($AZ$4:AZ30,AZ30)-1)</f>
        <v/>
      </c>
      <c r="BT30" s="25" t="str">
        <f>IF($H30="","",RANK(BA30,BA$4:BA$35,0)+COUNTIF($BA$4:BA30,BA30)-1)</f>
        <v/>
      </c>
      <c r="BU30" s="25" t="str">
        <f>IF($H30="","",RANK(BB30,BB$4:BB$35,0)+COUNTIF($BB$4:BB30,BB30)-1)</f>
        <v/>
      </c>
      <c r="BV30" s="25" t="str">
        <f>IF($H30="","",RANK(BC30,BC$4:BC$35,0)+COUNTIF($BC$4:BC30,BC30)-1)</f>
        <v/>
      </c>
      <c r="BW30" s="25" t="str">
        <f>IF($H30="","",RANK(BD30,BD$4:BD$35,0)+COUNTIF($BD$4:BD30,BD30)-1)</f>
        <v/>
      </c>
      <c r="BX30" s="25" t="str">
        <f>IF($H30="","",RANK(BE30,BE$4:BE$35,0)+COUNTIF($BE$4:BE30,BE30)-1)</f>
        <v/>
      </c>
      <c r="BY30" s="25" t="str">
        <f>IF($H30="","",RANK(BF30,BF$4:BF$35,0)+COUNTIF($BF$4:BF30,BF30)-1)</f>
        <v/>
      </c>
      <c r="BZ30" s="25" t="str">
        <f>IF($H30="","",RANK(BG30,BG$4:BG$35,0)+COUNTIF($BG$4:BG30,BG30)-1)</f>
        <v/>
      </c>
      <c r="CA30" s="25" t="str">
        <f>IF($H30="","",RANK(BH30,BH$4:BH$35,0)+COUNTIF($BH$4:BH30,BH30)-1)</f>
        <v/>
      </c>
      <c r="CB30" s="25" t="str">
        <f>IF($H30="","",RANK(BI30,BI$4:BI$35,0)+COUNTIF($BI$4:BI30,BI30)-1)</f>
        <v/>
      </c>
      <c r="CC30" s="25" t="str">
        <f>IF($H30="","",RANK(BJ30,BJ$4:BJ$35,0)+COUNTIF($BJ$4:BJ30,BJ30)-1)</f>
        <v/>
      </c>
      <c r="CD30" s="25" t="str">
        <f>IF($H30="","",RANK(BK30,BK$4:BK$35,0)+COUNTIF($BK$4:BK30,BK30)-1)</f>
        <v/>
      </c>
      <c r="CE30" s="25" t="str">
        <f>IF($H30="","",RANK(BL30,BL$4:BL$35,0)+COUNTIF($BL$4:BL30,BL30)-1)</f>
        <v/>
      </c>
      <c r="CF30" s="25" t="str">
        <f>IF($H30="","",RANK(BM30,BM$4:BM$35,0)+COUNTIF($BM$4:BM30,BM30)-1)</f>
        <v/>
      </c>
      <c r="CG30" s="25" t="str">
        <f>IF($H30="","",RANK(BN30,BN$4:BN$35,0)+COUNTIF($BN$4:BN30,BN30)-1)</f>
        <v/>
      </c>
      <c r="CH30" s="25" t="str">
        <f>IF($H30="","",RANK(BO30,BO$4:BO$35,0)+COUNTIF($BO$4:BO30,BO30)-1)</f>
        <v/>
      </c>
      <c r="CI30" s="25" t="str">
        <f>IF($H30="","",RANK(BP30,BP$4:BP$35,0)+COUNTIF($BP$4:BP30,BP30)-1)</f>
        <v/>
      </c>
      <c r="CJ30" s="25" t="str">
        <f>IF($H30="","",RANK(BQ30,BQ$4:BQ$35,0)+COUNTIF($BQ$4:BQ30,BQ30)-1)</f>
        <v/>
      </c>
      <c r="CK30" s="25" t="str">
        <f>IF($H30="","",RANK(BR30,BR$4:BR$35,0)+COUNTIF($BR$4:BR30,BR30)-1)</f>
        <v/>
      </c>
      <c r="CL30" s="25" t="str">
        <f t="shared" si="42"/>
        <v/>
      </c>
      <c r="CM30" s="25" t="str">
        <f>IF($H30="","",IF('1'!$D$14=Conf!$H30,1,0))</f>
        <v/>
      </c>
      <c r="CN30" s="25" t="str">
        <f>IF($H30="","",IF('2'!$D$14=Conf!$H30,1,0))</f>
        <v/>
      </c>
      <c r="CO30" s="25" t="str">
        <f>IF($H30="","",IF('3'!$D$14=Conf!$H30,1,0))</f>
        <v/>
      </c>
      <c r="CP30" s="25" t="str">
        <f>IF($H30="","",IF('4'!$D$14=Conf!$H30,1,0))</f>
        <v/>
      </c>
      <c r="CQ30" s="25" t="str">
        <f>IF($H30="","",IF('5'!$D$14=Conf!$H30,1,0))</f>
        <v/>
      </c>
      <c r="CR30" s="25" t="str">
        <f>IF($H30="","",IF('6'!$D$14=Conf!$H30,1,0))</f>
        <v/>
      </c>
      <c r="CS30" s="25" t="str">
        <f>IF($H30="","",IF('7'!$D$14=Conf!$H30,1,0))</f>
        <v/>
      </c>
      <c r="CT30" s="25" t="str">
        <f>IF($H30="","",IF('8'!$D$14=Conf!$H30,1,0))</f>
        <v/>
      </c>
      <c r="CU30" s="25" t="str">
        <f>IF($H30="","",IF('9'!$D$14=Conf!$H30,1,0))</f>
        <v/>
      </c>
      <c r="CV30" s="25" t="str">
        <f>IF($H30="","",IF('10'!$D$14=Conf!$H30,1,0))</f>
        <v/>
      </c>
      <c r="CW30" s="25" t="str">
        <f>IF($H30="","",IF('11'!$D$14=Conf!$H30,1,0))</f>
        <v/>
      </c>
      <c r="CX30" s="25" t="str">
        <f>IF($H30="","",IF('12'!$D$14=Conf!$H30,1,0))</f>
        <v/>
      </c>
      <c r="CY30" s="25" t="str">
        <f>IF($H30="","",IF('13'!$D$14=Conf!$H30,1,0))</f>
        <v/>
      </c>
      <c r="CZ30" s="25" t="str">
        <f>IF($H30="","",IF('14'!$D$14=Conf!$H30,1,0))</f>
        <v/>
      </c>
      <c r="DA30" s="25" t="str">
        <f>IF($H30="","",IF('15'!$D$14=Conf!$H30,1,0))</f>
        <v/>
      </c>
      <c r="DB30" s="25" t="str">
        <f>IF($H30="","",IF('16'!$D$14=Conf!$H30,1,0))</f>
        <v/>
      </c>
      <c r="DC30" s="25" t="str">
        <f>IF($H30="","",IF('17'!$D$14=Conf!$H30,1,0))</f>
        <v/>
      </c>
      <c r="DD30" s="25" t="str">
        <f>IF($H30="","",IF('18'!$D$14=Conf!$H30,1,0))</f>
        <v/>
      </c>
      <c r="DE30" s="25" t="str">
        <f>IF($H30="","",IF('19'!$D$14=Conf!$H30,1,0))</f>
        <v/>
      </c>
      <c r="DG30" s="25" t="str">
        <f t="shared" si="43"/>
        <v/>
      </c>
      <c r="DH30" s="25" t="str">
        <f t="shared" si="44"/>
        <v/>
      </c>
      <c r="DI30" s="25" t="str">
        <f t="shared" si="45"/>
        <v/>
      </c>
      <c r="DJ30" s="25" t="str">
        <f t="shared" si="46"/>
        <v/>
      </c>
      <c r="DK30" s="25" t="str">
        <f>IF(DH30="","",COUNTIF($DI$4:DI30,DI30)-1)</f>
        <v/>
      </c>
      <c r="DM30" s="25" t="str">
        <f t="shared" si="47"/>
        <v/>
      </c>
      <c r="DN30" s="25" t="str">
        <f t="shared" si="48"/>
        <v/>
      </c>
      <c r="DO30" s="25" t="str">
        <f t="shared" si="49"/>
        <v/>
      </c>
      <c r="DP30" s="25" t="str">
        <f t="shared" si="50"/>
        <v/>
      </c>
      <c r="DQ30" s="25" t="str">
        <f>IF(DN30="","",COUNTIF($DO$4:DO30,DO30)-1)</f>
        <v/>
      </c>
      <c r="DS30" s="25" t="str">
        <f t="shared" si="51"/>
        <v/>
      </c>
      <c r="DT30" s="25" t="str">
        <f t="shared" si="52"/>
        <v/>
      </c>
      <c r="DU30" s="25" t="str">
        <f t="shared" si="53"/>
        <v/>
      </c>
      <c r="DV30" s="25" t="str">
        <f t="shared" si="54"/>
        <v/>
      </c>
      <c r="DW30" s="25" t="str">
        <f>IF(DT30="","",COUNTIF($DU$4:DU30,DU30)-1)</f>
        <v/>
      </c>
      <c r="DY30" s="25" t="str">
        <f t="shared" si="55"/>
        <v/>
      </c>
      <c r="DZ30" s="25" t="str">
        <f t="shared" si="56"/>
        <v/>
      </c>
      <c r="EA30" s="25" t="str">
        <f t="shared" si="57"/>
        <v/>
      </c>
      <c r="EB30" s="25">
        <f t="shared" si="58"/>
        <v>0</v>
      </c>
      <c r="EC30" s="25" t="str">
        <f>IF(DZ30="","",COUNTIF($EA$4:EA30,EA30)-1)</f>
        <v/>
      </c>
    </row>
    <row r="31" spans="1:133" x14ac:dyDescent="0.25">
      <c r="B31" s="25">
        <f>IF('9'!$D$19="",0,1)</f>
        <v>0</v>
      </c>
      <c r="E31" s="25" t="str">
        <f>C7</f>
        <v>GP MONACO</v>
      </c>
      <c r="G31" s="25" t="str">
        <f t="shared" si="1"/>
        <v/>
      </c>
      <c r="H31" s="25" t="str">
        <f>IF(PILOTOS!D40="","",PILOTOS!D40)</f>
        <v/>
      </c>
      <c r="I31" s="25" t="str">
        <f>IF(PILOTOS!E40="","",PILOTOS!E40)</f>
        <v/>
      </c>
      <c r="J31" s="25" t="str">
        <f t="shared" si="2"/>
        <v/>
      </c>
      <c r="K31" s="25" t="str">
        <f t="shared" si="61"/>
        <v/>
      </c>
      <c r="L31" s="25" t="str">
        <f t="shared" si="62"/>
        <v/>
      </c>
      <c r="M31" s="25" t="str">
        <f t="shared" si="63"/>
        <v/>
      </c>
      <c r="N31" s="25" t="str">
        <f t="shared" si="64"/>
        <v/>
      </c>
      <c r="O31" s="25" t="str">
        <f t="shared" si="65"/>
        <v/>
      </c>
      <c r="P31" s="25" t="str">
        <f t="shared" si="66"/>
        <v/>
      </c>
      <c r="Q31" s="25" t="str">
        <f t="shared" si="67"/>
        <v/>
      </c>
      <c r="R31" s="25" t="str">
        <f t="shared" si="68"/>
        <v/>
      </c>
      <c r="S31" s="25" t="str">
        <f t="shared" si="69"/>
        <v/>
      </c>
      <c r="T31" s="25" t="str">
        <f t="shared" si="70"/>
        <v/>
      </c>
      <c r="U31" s="25" t="str">
        <f t="shared" si="13"/>
        <v/>
      </c>
      <c r="V31" s="25" t="str">
        <f t="shared" si="14"/>
        <v/>
      </c>
      <c r="W31" s="25" t="str">
        <f t="shared" si="15"/>
        <v/>
      </c>
      <c r="X31" s="25" t="str">
        <f t="shared" si="16"/>
        <v/>
      </c>
      <c r="Y31" s="25" t="str">
        <f t="shared" si="17"/>
        <v/>
      </c>
      <c r="Z31" s="25" t="str">
        <f t="shared" si="18"/>
        <v/>
      </c>
      <c r="AA31" s="25" t="str">
        <f t="shared" si="19"/>
        <v/>
      </c>
      <c r="AB31" s="25" t="str">
        <f t="shared" si="20"/>
        <v/>
      </c>
      <c r="AC31" s="25" t="str">
        <f t="shared" si="21"/>
        <v/>
      </c>
      <c r="AD31" s="25" t="str">
        <f t="shared" si="22"/>
        <v/>
      </c>
      <c r="AE31" s="25" t="str">
        <f>IF(PILOTOS!C40="","",PILOTOS!C40)</f>
        <v/>
      </c>
      <c r="AF31" s="25" t="str">
        <f t="shared" si="23"/>
        <v/>
      </c>
      <c r="AG31" s="25" t="str">
        <f>IF($H31="","",SUMIF('1'!$D$19:$D$28,Conf!$H31,'1'!$F$19:$F$28))</f>
        <v/>
      </c>
      <c r="AH31" s="25" t="str">
        <f>IF($H31="","",SUMIF('2'!$D$19:$D$28,Conf!$H31,'2'!$F$19:$F$28))</f>
        <v/>
      </c>
      <c r="AI31" s="25" t="str">
        <f>IF($H31="","",SUMIF('3'!$D$19:$D$28,Conf!$H31,'3'!$F$19:$F$28))</f>
        <v/>
      </c>
      <c r="AJ31" s="25" t="str">
        <f>IF($H31="","",SUMIF('4'!$D$19:$D$28,Conf!$H31,'4'!$F$19:$F$28))</f>
        <v/>
      </c>
      <c r="AK31" s="25" t="str">
        <f>IF($H31="","",SUMIF('5'!$D$19:$D$28,Conf!$H31,'5'!$F$19:$F$28))</f>
        <v/>
      </c>
      <c r="AL31" s="25" t="str">
        <f>IF($H31="","",SUMIF('6'!$D$19:$D$28,Conf!$H31,'6'!$F$19:$F$28))</f>
        <v/>
      </c>
      <c r="AM31" s="25" t="str">
        <f>IF($H31="","",SUMIF('7'!$D$19:$D$28,Conf!$H31,'7'!$F$19:$F$28))</f>
        <v/>
      </c>
      <c r="AN31" s="25" t="str">
        <f>IF($H31="","",SUMIF('8'!$D$19:$D$28,Conf!$H31,'8'!$F$19:$F$28))</f>
        <v/>
      </c>
      <c r="AO31" s="25" t="str">
        <f>IF($H31="","",SUMIF('9'!$D$19:$D$28,Conf!$H31,'9'!$F$19:$F$28))</f>
        <v/>
      </c>
      <c r="AP31" s="25" t="str">
        <f>IF($H31="","",SUMIF('10'!$D$19:$D$28,Conf!$H31,'10'!$F$19:$F$28))</f>
        <v/>
      </c>
      <c r="AQ31" s="25" t="str">
        <f>IF($H31="","",SUMIF('11'!$D$19:$D$28,Conf!$H31,'11'!$F$19:$F$28))</f>
        <v/>
      </c>
      <c r="AR31" s="25" t="str">
        <f>IF($H31="","",SUMIF('12'!$D$19:$D$28,Conf!$H31,'12'!$F$19:$F$28))</f>
        <v/>
      </c>
      <c r="AS31" s="25" t="str">
        <f>IF($H31="","",SUMIF('13'!$D$19:$D$28,Conf!$H31,'13'!$F$19:$F$28))</f>
        <v/>
      </c>
      <c r="AT31" s="25" t="str">
        <f>IF($H31="","",SUMIF('14'!$D$19:$D$28,Conf!$H31,'14'!$F$19:$F$28))</f>
        <v/>
      </c>
      <c r="AU31" s="25" t="str">
        <f>IF($H31="","",SUMIF('15'!$D$19:$D$28,Conf!$H31,'15'!$F$19:$F$28))</f>
        <v/>
      </c>
      <c r="AV31" s="25" t="str">
        <f>IF($H31="","",SUMIF('16'!$D$19:$D$28,Conf!$H31,'16'!$F$19:$F$28))</f>
        <v/>
      </c>
      <c r="AW31" s="25" t="str">
        <f>IF($H31="","",SUMIF('17'!$D$19:$D$28,Conf!$H31,'17'!$F$19:$F$28))</f>
        <v/>
      </c>
      <c r="AX31" s="25" t="str">
        <f>IF($H31="","",SUMIF('18'!$D$19:$D$28,Conf!$H31,'18'!$F$19:$F$28))</f>
        <v/>
      </c>
      <c r="AY31" s="25" t="str">
        <f>IF($H31="","",SUMIF('19'!$D$19:$D$28,Conf!$H31,'19'!$F$19:$F$28))</f>
        <v/>
      </c>
      <c r="AZ31" s="25" t="str">
        <f t="shared" si="24"/>
        <v/>
      </c>
      <c r="BA31" s="25" t="str">
        <f t="shared" si="25"/>
        <v/>
      </c>
      <c r="BB31" s="25" t="str">
        <f t="shared" si="26"/>
        <v/>
      </c>
      <c r="BC31" s="25" t="str">
        <f t="shared" si="27"/>
        <v/>
      </c>
      <c r="BD31" s="25" t="str">
        <f t="shared" si="28"/>
        <v/>
      </c>
      <c r="BE31" s="25" t="str">
        <f t="shared" si="29"/>
        <v/>
      </c>
      <c r="BF31" s="25" t="str">
        <f t="shared" si="30"/>
        <v/>
      </c>
      <c r="BG31" s="25" t="str">
        <f t="shared" si="31"/>
        <v/>
      </c>
      <c r="BH31" s="25" t="str">
        <f t="shared" si="32"/>
        <v/>
      </c>
      <c r="BI31" s="25" t="str">
        <f t="shared" si="33"/>
        <v/>
      </c>
      <c r="BJ31" s="25" t="str">
        <f t="shared" si="34"/>
        <v/>
      </c>
      <c r="BK31" s="25" t="str">
        <f t="shared" si="35"/>
        <v/>
      </c>
      <c r="BL31" s="25" t="str">
        <f t="shared" si="36"/>
        <v/>
      </c>
      <c r="BM31" s="25" t="str">
        <f t="shared" si="37"/>
        <v/>
      </c>
      <c r="BN31" s="25" t="str">
        <f t="shared" si="38"/>
        <v/>
      </c>
      <c r="BO31" s="25" t="str">
        <f t="shared" si="60"/>
        <v/>
      </c>
      <c r="BP31" s="25" t="str">
        <f t="shared" si="59"/>
        <v/>
      </c>
      <c r="BQ31" s="25" t="str">
        <f t="shared" si="40"/>
        <v/>
      </c>
      <c r="BR31" s="25" t="str">
        <f t="shared" si="41"/>
        <v/>
      </c>
      <c r="BS31" s="25" t="str">
        <f>IF($H31="","",RANK(AZ31,AZ$4:AZ$35,0)+COUNTIF($AZ$4:AZ31,AZ31)-1)</f>
        <v/>
      </c>
      <c r="BT31" s="25" t="str">
        <f>IF($H31="","",RANK(BA31,BA$4:BA$35,0)+COUNTIF($BA$4:BA31,BA31)-1)</f>
        <v/>
      </c>
      <c r="BU31" s="25" t="str">
        <f>IF($H31="","",RANK(BB31,BB$4:BB$35,0)+COUNTIF($BB$4:BB31,BB31)-1)</f>
        <v/>
      </c>
      <c r="BV31" s="25" t="str">
        <f>IF($H31="","",RANK(BC31,BC$4:BC$35,0)+COUNTIF($BC$4:BC31,BC31)-1)</f>
        <v/>
      </c>
      <c r="BW31" s="25" t="str">
        <f>IF($H31="","",RANK(BD31,BD$4:BD$35,0)+COUNTIF($BD$4:BD31,BD31)-1)</f>
        <v/>
      </c>
      <c r="BX31" s="25" t="str">
        <f>IF($H31="","",RANK(BE31,BE$4:BE$35,0)+COUNTIF($BE$4:BE31,BE31)-1)</f>
        <v/>
      </c>
      <c r="BY31" s="25" t="str">
        <f>IF($H31="","",RANK(BF31,BF$4:BF$35,0)+COUNTIF($BF$4:BF31,BF31)-1)</f>
        <v/>
      </c>
      <c r="BZ31" s="25" t="str">
        <f>IF($H31="","",RANK(BG31,BG$4:BG$35,0)+COUNTIF($BG$4:BG31,BG31)-1)</f>
        <v/>
      </c>
      <c r="CA31" s="25" t="str">
        <f>IF($H31="","",RANK(BH31,BH$4:BH$35,0)+COUNTIF($BH$4:BH31,BH31)-1)</f>
        <v/>
      </c>
      <c r="CB31" s="25" t="str">
        <f>IF($H31="","",RANK(BI31,BI$4:BI$35,0)+COUNTIF($BI$4:BI31,BI31)-1)</f>
        <v/>
      </c>
      <c r="CC31" s="25" t="str">
        <f>IF($H31="","",RANK(BJ31,BJ$4:BJ$35,0)+COUNTIF($BJ$4:BJ31,BJ31)-1)</f>
        <v/>
      </c>
      <c r="CD31" s="25" t="str">
        <f>IF($H31="","",RANK(BK31,BK$4:BK$35,0)+COUNTIF($BK$4:BK31,BK31)-1)</f>
        <v/>
      </c>
      <c r="CE31" s="25" t="str">
        <f>IF($H31="","",RANK(BL31,BL$4:BL$35,0)+COUNTIF($BL$4:BL31,BL31)-1)</f>
        <v/>
      </c>
      <c r="CF31" s="25" t="str">
        <f>IF($H31="","",RANK(BM31,BM$4:BM$35,0)+COUNTIF($BM$4:BM31,BM31)-1)</f>
        <v/>
      </c>
      <c r="CG31" s="25" t="str">
        <f>IF($H31="","",RANK(BN31,BN$4:BN$35,0)+COUNTIF($BN$4:BN31,BN31)-1)</f>
        <v/>
      </c>
      <c r="CH31" s="25" t="str">
        <f>IF($H31="","",RANK(BO31,BO$4:BO$35,0)+COUNTIF($BO$4:BO31,BO31)-1)</f>
        <v/>
      </c>
      <c r="CI31" s="25" t="str">
        <f>IF($H31="","",RANK(BP31,BP$4:BP$35,0)+COUNTIF($BP$4:BP31,BP31)-1)</f>
        <v/>
      </c>
      <c r="CJ31" s="25" t="str">
        <f>IF($H31="","",RANK(BQ31,BQ$4:BQ$35,0)+COUNTIF($BQ$4:BQ31,BQ31)-1)</f>
        <v/>
      </c>
      <c r="CK31" s="25" t="str">
        <f>IF($H31="","",RANK(BR31,BR$4:BR$35,0)+COUNTIF($BR$4:BR31,BR31)-1)</f>
        <v/>
      </c>
      <c r="CL31" s="25" t="str">
        <f t="shared" si="42"/>
        <v/>
      </c>
      <c r="CM31" s="25" t="str">
        <f>IF($H31="","",IF('1'!$D$14=Conf!$H31,1,0))</f>
        <v/>
      </c>
      <c r="CN31" s="25" t="str">
        <f>IF($H31="","",IF('2'!$D$14=Conf!$H31,1,0))</f>
        <v/>
      </c>
      <c r="CO31" s="25" t="str">
        <f>IF($H31="","",IF('3'!$D$14=Conf!$H31,1,0))</f>
        <v/>
      </c>
      <c r="CP31" s="25" t="str">
        <f>IF($H31="","",IF('4'!$D$14=Conf!$H31,1,0))</f>
        <v/>
      </c>
      <c r="CQ31" s="25" t="str">
        <f>IF($H31="","",IF('5'!$D$14=Conf!$H31,1,0))</f>
        <v/>
      </c>
      <c r="CR31" s="25" t="str">
        <f>IF($H31="","",IF('6'!$D$14=Conf!$H31,1,0))</f>
        <v/>
      </c>
      <c r="CS31" s="25" t="str">
        <f>IF($H31="","",IF('7'!$D$14=Conf!$H31,1,0))</f>
        <v/>
      </c>
      <c r="CT31" s="25" t="str">
        <f>IF($H31="","",IF('8'!$D$14=Conf!$H31,1,0))</f>
        <v/>
      </c>
      <c r="CU31" s="25" t="str">
        <f>IF($H31="","",IF('9'!$D$14=Conf!$H31,1,0))</f>
        <v/>
      </c>
      <c r="CV31" s="25" t="str">
        <f>IF($H31="","",IF('10'!$D$14=Conf!$H31,1,0))</f>
        <v/>
      </c>
      <c r="CW31" s="25" t="str">
        <f>IF($H31="","",IF('11'!$D$14=Conf!$H31,1,0))</f>
        <v/>
      </c>
      <c r="CX31" s="25" t="str">
        <f>IF($H31="","",IF('12'!$D$14=Conf!$H31,1,0))</f>
        <v/>
      </c>
      <c r="CY31" s="25" t="str">
        <f>IF($H31="","",IF('13'!$D$14=Conf!$H31,1,0))</f>
        <v/>
      </c>
      <c r="CZ31" s="25" t="str">
        <f>IF($H31="","",IF('14'!$D$14=Conf!$H31,1,0))</f>
        <v/>
      </c>
      <c r="DA31" s="25" t="str">
        <f>IF($H31="","",IF('15'!$D$14=Conf!$H31,1,0))</f>
        <v/>
      </c>
      <c r="DB31" s="25" t="str">
        <f>IF($H31="","",IF('16'!$D$14=Conf!$H31,1,0))</f>
        <v/>
      </c>
      <c r="DC31" s="25" t="str">
        <f>IF($H31="","",IF('17'!$D$14=Conf!$H31,1,0))</f>
        <v/>
      </c>
      <c r="DD31" s="25" t="str">
        <f>IF($H31="","",IF('18'!$D$14=Conf!$H31,1,0))</f>
        <v/>
      </c>
      <c r="DE31" s="25" t="str">
        <f>IF($H31="","",IF('19'!$D$14=Conf!$H31,1,0))</f>
        <v/>
      </c>
      <c r="DG31" s="25" t="str">
        <f t="shared" si="43"/>
        <v/>
      </c>
      <c r="DH31" s="25" t="str">
        <f t="shared" si="44"/>
        <v/>
      </c>
      <c r="DI31" s="25" t="str">
        <f t="shared" si="45"/>
        <v/>
      </c>
      <c r="DJ31" s="25" t="str">
        <f t="shared" si="46"/>
        <v/>
      </c>
      <c r="DK31" s="25" t="str">
        <f>IF(DH31="","",COUNTIF($DI$4:DI31,DI31)-1)</f>
        <v/>
      </c>
      <c r="DM31" s="25" t="str">
        <f t="shared" si="47"/>
        <v/>
      </c>
      <c r="DN31" s="25" t="str">
        <f t="shared" si="48"/>
        <v/>
      </c>
      <c r="DO31" s="25" t="str">
        <f t="shared" si="49"/>
        <v/>
      </c>
      <c r="DP31" s="25" t="str">
        <f t="shared" si="50"/>
        <v/>
      </c>
      <c r="DQ31" s="25" t="str">
        <f>IF(DN31="","",COUNTIF($DO$4:DO31,DO31)-1)</f>
        <v/>
      </c>
      <c r="DS31" s="25" t="str">
        <f t="shared" si="51"/>
        <v/>
      </c>
      <c r="DT31" s="25" t="str">
        <f t="shared" si="52"/>
        <v/>
      </c>
      <c r="DU31" s="25" t="str">
        <f t="shared" si="53"/>
        <v/>
      </c>
      <c r="DV31" s="25" t="str">
        <f t="shared" si="54"/>
        <v/>
      </c>
      <c r="DW31" s="25" t="str">
        <f>IF(DT31="","",COUNTIF($DU$4:DU31,DU31)-1)</f>
        <v/>
      </c>
      <c r="DY31" s="25" t="str">
        <f t="shared" si="55"/>
        <v/>
      </c>
      <c r="DZ31" s="25" t="str">
        <f t="shared" si="56"/>
        <v/>
      </c>
      <c r="EA31" s="25" t="str">
        <f t="shared" si="57"/>
        <v/>
      </c>
      <c r="EB31" s="25">
        <f t="shared" si="58"/>
        <v>0</v>
      </c>
      <c r="EC31" s="25" t="str">
        <f>IF(DZ31="","",COUNTIF($EA$4:EA31,EA31)-1)</f>
        <v/>
      </c>
    </row>
    <row r="32" spans="1:133" x14ac:dyDescent="0.25">
      <c r="B32" s="25">
        <f>IF('10'!$D$19="",0,1)</f>
        <v>0</v>
      </c>
      <c r="E32" s="25" t="str">
        <f>IF('6'!$D$19="","",'6'!$D$19)</f>
        <v/>
      </c>
      <c r="G32" s="25" t="str">
        <f t="shared" si="1"/>
        <v/>
      </c>
      <c r="H32" s="25" t="str">
        <f>IF(PILOTOS!D41="","",PILOTOS!D41)</f>
        <v/>
      </c>
      <c r="I32" s="25" t="str">
        <f>IF(PILOTOS!E41="","",PILOTOS!E41)</f>
        <v/>
      </c>
      <c r="J32" s="25" t="str">
        <f t="shared" si="2"/>
        <v/>
      </c>
      <c r="K32" s="25" t="str">
        <f t="shared" si="61"/>
        <v/>
      </c>
      <c r="L32" s="25" t="str">
        <f t="shared" si="62"/>
        <v/>
      </c>
      <c r="M32" s="25" t="str">
        <f t="shared" si="63"/>
        <v/>
      </c>
      <c r="N32" s="25" t="str">
        <f t="shared" si="64"/>
        <v/>
      </c>
      <c r="O32" s="25" t="str">
        <f t="shared" si="65"/>
        <v/>
      </c>
      <c r="P32" s="25" t="str">
        <f t="shared" si="66"/>
        <v/>
      </c>
      <c r="Q32" s="25" t="str">
        <f t="shared" si="67"/>
        <v/>
      </c>
      <c r="R32" s="25" t="str">
        <f t="shared" si="68"/>
        <v/>
      </c>
      <c r="S32" s="25" t="str">
        <f t="shared" si="69"/>
        <v/>
      </c>
      <c r="T32" s="25" t="str">
        <f t="shared" si="70"/>
        <v/>
      </c>
      <c r="U32" s="25" t="str">
        <f t="shared" si="13"/>
        <v/>
      </c>
      <c r="V32" s="25" t="str">
        <f t="shared" si="14"/>
        <v/>
      </c>
      <c r="W32" s="25" t="str">
        <f t="shared" si="15"/>
        <v/>
      </c>
      <c r="X32" s="25" t="str">
        <f t="shared" si="16"/>
        <v/>
      </c>
      <c r="Y32" s="25" t="str">
        <f t="shared" si="17"/>
        <v/>
      </c>
      <c r="Z32" s="25" t="str">
        <f t="shared" si="18"/>
        <v/>
      </c>
      <c r="AA32" s="25" t="str">
        <f t="shared" si="19"/>
        <v/>
      </c>
      <c r="AB32" s="25" t="str">
        <f t="shared" si="20"/>
        <v/>
      </c>
      <c r="AC32" s="25" t="str">
        <f t="shared" si="21"/>
        <v/>
      </c>
      <c r="AD32" s="25" t="str">
        <f t="shared" si="22"/>
        <v/>
      </c>
      <c r="AE32" s="25" t="str">
        <f>IF(PILOTOS!C41="","",PILOTOS!C41)</f>
        <v/>
      </c>
      <c r="AF32" s="25" t="str">
        <f t="shared" si="23"/>
        <v/>
      </c>
      <c r="AG32" s="25" t="str">
        <f>IF($H32="","",SUMIF('1'!$D$19:$D$28,Conf!$H32,'1'!$F$19:$F$28))</f>
        <v/>
      </c>
      <c r="AH32" s="25" t="str">
        <f>IF($H32="","",SUMIF('2'!$D$19:$D$28,Conf!$H32,'2'!$F$19:$F$28))</f>
        <v/>
      </c>
      <c r="AI32" s="25" t="str">
        <f>IF($H32="","",SUMIF('3'!$D$19:$D$28,Conf!$H32,'3'!$F$19:$F$28))</f>
        <v/>
      </c>
      <c r="AJ32" s="25" t="str">
        <f>IF($H32="","",SUMIF('4'!$D$19:$D$28,Conf!$H32,'4'!$F$19:$F$28))</f>
        <v/>
      </c>
      <c r="AK32" s="25" t="str">
        <f>IF($H32="","",SUMIF('5'!$D$19:$D$28,Conf!$H32,'5'!$F$19:$F$28))</f>
        <v/>
      </c>
      <c r="AL32" s="25" t="str">
        <f>IF($H32="","",SUMIF('6'!$D$19:$D$28,Conf!$H32,'6'!$F$19:$F$28))</f>
        <v/>
      </c>
      <c r="AM32" s="25" t="str">
        <f>IF($H32="","",SUMIF('7'!$D$19:$D$28,Conf!$H32,'7'!$F$19:$F$28))</f>
        <v/>
      </c>
      <c r="AN32" s="25" t="str">
        <f>IF($H32="","",SUMIF('8'!$D$19:$D$28,Conf!$H32,'8'!$F$19:$F$28))</f>
        <v/>
      </c>
      <c r="AO32" s="25" t="str">
        <f>IF($H32="","",SUMIF('9'!$D$19:$D$28,Conf!$H32,'9'!$F$19:$F$28))</f>
        <v/>
      </c>
      <c r="AP32" s="25" t="str">
        <f>IF($H32="","",SUMIF('10'!$D$19:$D$28,Conf!$H32,'10'!$F$19:$F$28))</f>
        <v/>
      </c>
      <c r="AQ32" s="25" t="str">
        <f>IF($H32="","",SUMIF('11'!$D$19:$D$28,Conf!$H32,'11'!$F$19:$F$28))</f>
        <v/>
      </c>
      <c r="AR32" s="25" t="str">
        <f>IF($H32="","",SUMIF('12'!$D$19:$D$28,Conf!$H32,'12'!$F$19:$F$28))</f>
        <v/>
      </c>
      <c r="AS32" s="25" t="str">
        <f>IF($H32="","",SUMIF('13'!$D$19:$D$28,Conf!$H32,'13'!$F$19:$F$28))</f>
        <v/>
      </c>
      <c r="AT32" s="25" t="str">
        <f>IF($H32="","",SUMIF('14'!$D$19:$D$28,Conf!$H32,'14'!$F$19:$F$28))</f>
        <v/>
      </c>
      <c r="AU32" s="25" t="str">
        <f>IF($H32="","",SUMIF('15'!$D$19:$D$28,Conf!$H32,'15'!$F$19:$F$28))</f>
        <v/>
      </c>
      <c r="AV32" s="25" t="str">
        <f>IF($H32="","",SUMIF('16'!$D$19:$D$28,Conf!$H32,'16'!$F$19:$F$28))</f>
        <v/>
      </c>
      <c r="AW32" s="25" t="str">
        <f>IF($H32="","",SUMIF('17'!$D$19:$D$28,Conf!$H32,'17'!$F$19:$F$28))</f>
        <v/>
      </c>
      <c r="AX32" s="25" t="str">
        <f>IF($H32="","",SUMIF('18'!$D$19:$D$28,Conf!$H32,'18'!$F$19:$F$28))</f>
        <v/>
      </c>
      <c r="AY32" s="25" t="str">
        <f>IF($H32="","",SUMIF('19'!$D$19:$D$28,Conf!$H32,'19'!$F$19:$F$28))</f>
        <v/>
      </c>
      <c r="AZ32" s="25" t="str">
        <f t="shared" si="24"/>
        <v/>
      </c>
      <c r="BA32" s="25" t="str">
        <f t="shared" si="25"/>
        <v/>
      </c>
      <c r="BB32" s="25" t="str">
        <f t="shared" si="26"/>
        <v/>
      </c>
      <c r="BC32" s="25" t="str">
        <f t="shared" si="27"/>
        <v/>
      </c>
      <c r="BD32" s="25" t="str">
        <f t="shared" si="28"/>
        <v/>
      </c>
      <c r="BE32" s="25" t="str">
        <f t="shared" si="29"/>
        <v/>
      </c>
      <c r="BF32" s="25" t="str">
        <f t="shared" si="30"/>
        <v/>
      </c>
      <c r="BG32" s="25" t="str">
        <f t="shared" si="31"/>
        <v/>
      </c>
      <c r="BH32" s="25" t="str">
        <f t="shared" si="32"/>
        <v/>
      </c>
      <c r="BI32" s="25" t="str">
        <f t="shared" si="33"/>
        <v/>
      </c>
      <c r="BJ32" s="25" t="str">
        <f t="shared" si="34"/>
        <v/>
      </c>
      <c r="BK32" s="25" t="str">
        <f t="shared" si="35"/>
        <v/>
      </c>
      <c r="BL32" s="25" t="str">
        <f t="shared" si="36"/>
        <v/>
      </c>
      <c r="BM32" s="25" t="str">
        <f t="shared" si="37"/>
        <v/>
      </c>
      <c r="BN32" s="25" t="str">
        <f t="shared" si="38"/>
        <v/>
      </c>
      <c r="BO32" s="25" t="str">
        <f t="shared" si="60"/>
        <v/>
      </c>
      <c r="BP32" s="25" t="str">
        <f t="shared" si="59"/>
        <v/>
      </c>
      <c r="BQ32" s="25" t="str">
        <f t="shared" si="40"/>
        <v/>
      </c>
      <c r="BR32" s="25" t="str">
        <f t="shared" si="41"/>
        <v/>
      </c>
      <c r="BS32" s="25" t="str">
        <f>IF($H32="","",RANK(AZ32,AZ$4:AZ$35,0)+COUNTIF($AZ$4:AZ32,AZ32)-1)</f>
        <v/>
      </c>
      <c r="BT32" s="25" t="str">
        <f>IF($H32="","",RANK(BA32,BA$4:BA$35,0)+COUNTIF($BA$4:BA32,BA32)-1)</f>
        <v/>
      </c>
      <c r="BU32" s="25" t="str">
        <f>IF($H32="","",RANK(BB32,BB$4:BB$35,0)+COUNTIF($BB$4:BB32,BB32)-1)</f>
        <v/>
      </c>
      <c r="BV32" s="25" t="str">
        <f>IF($H32="","",RANK(BC32,BC$4:BC$35,0)+COUNTIF($BC$4:BC32,BC32)-1)</f>
        <v/>
      </c>
      <c r="BW32" s="25" t="str">
        <f>IF($H32="","",RANK(BD32,BD$4:BD$35,0)+COUNTIF($BD$4:BD32,BD32)-1)</f>
        <v/>
      </c>
      <c r="BX32" s="25" t="str">
        <f>IF($H32="","",RANK(BE32,BE$4:BE$35,0)+COUNTIF($BE$4:BE32,BE32)-1)</f>
        <v/>
      </c>
      <c r="BY32" s="25" t="str">
        <f>IF($H32="","",RANK(BF32,BF$4:BF$35,0)+COUNTIF($BF$4:BF32,BF32)-1)</f>
        <v/>
      </c>
      <c r="BZ32" s="25" t="str">
        <f>IF($H32="","",RANK(BG32,BG$4:BG$35,0)+COUNTIF($BG$4:BG32,BG32)-1)</f>
        <v/>
      </c>
      <c r="CA32" s="25" t="str">
        <f>IF($H32="","",RANK(BH32,BH$4:BH$35,0)+COUNTIF($BH$4:BH32,BH32)-1)</f>
        <v/>
      </c>
      <c r="CB32" s="25" t="str">
        <f>IF($H32="","",RANK(BI32,BI$4:BI$35,0)+COUNTIF($BI$4:BI32,BI32)-1)</f>
        <v/>
      </c>
      <c r="CC32" s="25" t="str">
        <f>IF($H32="","",RANK(BJ32,BJ$4:BJ$35,0)+COUNTIF($BJ$4:BJ32,BJ32)-1)</f>
        <v/>
      </c>
      <c r="CD32" s="25" t="str">
        <f>IF($H32="","",RANK(BK32,BK$4:BK$35,0)+COUNTIF($BK$4:BK32,BK32)-1)</f>
        <v/>
      </c>
      <c r="CE32" s="25" t="str">
        <f>IF($H32="","",RANK(BL32,BL$4:BL$35,0)+COUNTIF($BL$4:BL32,BL32)-1)</f>
        <v/>
      </c>
      <c r="CF32" s="25" t="str">
        <f>IF($H32="","",RANK(BM32,BM$4:BM$35,0)+COUNTIF($BM$4:BM32,BM32)-1)</f>
        <v/>
      </c>
      <c r="CG32" s="25" t="str">
        <f>IF($H32="","",RANK(BN32,BN$4:BN$35,0)+COUNTIF($BN$4:BN32,BN32)-1)</f>
        <v/>
      </c>
      <c r="CH32" s="25" t="str">
        <f>IF($H32="","",RANK(BO32,BO$4:BO$35,0)+COUNTIF($BO$4:BO32,BO32)-1)</f>
        <v/>
      </c>
      <c r="CI32" s="25" t="str">
        <f>IF($H32="","",RANK(BP32,BP$4:BP$35,0)+COUNTIF($BP$4:BP32,BP32)-1)</f>
        <v/>
      </c>
      <c r="CJ32" s="25" t="str">
        <f>IF($H32="","",RANK(BQ32,BQ$4:BQ$35,0)+COUNTIF($BQ$4:BQ32,BQ32)-1)</f>
        <v/>
      </c>
      <c r="CK32" s="25" t="str">
        <f>IF($H32="","",RANK(BR32,BR$4:BR$35,0)+COUNTIF($BR$4:BR32,BR32)-1)</f>
        <v/>
      </c>
      <c r="CL32" s="25" t="str">
        <f t="shared" si="42"/>
        <v/>
      </c>
      <c r="CM32" s="25" t="str">
        <f>IF($H32="","",IF('1'!$D$14=Conf!$H32,1,0))</f>
        <v/>
      </c>
      <c r="CN32" s="25" t="str">
        <f>IF($H32="","",IF('2'!$D$14=Conf!$H32,1,0))</f>
        <v/>
      </c>
      <c r="CO32" s="25" t="str">
        <f>IF($H32="","",IF('3'!$D$14=Conf!$H32,1,0))</f>
        <v/>
      </c>
      <c r="CP32" s="25" t="str">
        <f>IF($H32="","",IF('4'!$D$14=Conf!$H32,1,0))</f>
        <v/>
      </c>
      <c r="CQ32" s="25" t="str">
        <f>IF($H32="","",IF('5'!$D$14=Conf!$H32,1,0))</f>
        <v/>
      </c>
      <c r="CR32" s="25" t="str">
        <f>IF($H32="","",IF('6'!$D$14=Conf!$H32,1,0))</f>
        <v/>
      </c>
      <c r="CS32" s="25" t="str">
        <f>IF($H32="","",IF('7'!$D$14=Conf!$H32,1,0))</f>
        <v/>
      </c>
      <c r="CT32" s="25" t="str">
        <f>IF($H32="","",IF('8'!$D$14=Conf!$H32,1,0))</f>
        <v/>
      </c>
      <c r="CU32" s="25" t="str">
        <f>IF($H32="","",IF('9'!$D$14=Conf!$H32,1,0))</f>
        <v/>
      </c>
      <c r="CV32" s="25" t="str">
        <f>IF($H32="","",IF('10'!$D$14=Conf!$H32,1,0))</f>
        <v/>
      </c>
      <c r="CW32" s="25" t="str">
        <f>IF($H32="","",IF('11'!$D$14=Conf!$H32,1,0))</f>
        <v/>
      </c>
      <c r="CX32" s="25" t="str">
        <f>IF($H32="","",IF('12'!$D$14=Conf!$H32,1,0))</f>
        <v/>
      </c>
      <c r="CY32" s="25" t="str">
        <f>IF($H32="","",IF('13'!$D$14=Conf!$H32,1,0))</f>
        <v/>
      </c>
      <c r="CZ32" s="25" t="str">
        <f>IF($H32="","",IF('14'!$D$14=Conf!$H32,1,0))</f>
        <v/>
      </c>
      <c r="DA32" s="25" t="str">
        <f>IF($H32="","",IF('15'!$D$14=Conf!$H32,1,0))</f>
        <v/>
      </c>
      <c r="DB32" s="25" t="str">
        <f>IF($H32="","",IF('16'!$D$14=Conf!$H32,1,0))</f>
        <v/>
      </c>
      <c r="DC32" s="25" t="str">
        <f>IF($H32="","",IF('17'!$D$14=Conf!$H32,1,0))</f>
        <v/>
      </c>
      <c r="DD32" s="25" t="str">
        <f>IF($H32="","",IF('18'!$D$14=Conf!$H32,1,0))</f>
        <v/>
      </c>
      <c r="DE32" s="25" t="str">
        <f>IF($H32="","",IF('19'!$D$14=Conf!$H32,1,0))</f>
        <v/>
      </c>
      <c r="DG32" s="25" t="str">
        <f t="shared" si="43"/>
        <v/>
      </c>
      <c r="DH32" s="25" t="str">
        <f t="shared" si="44"/>
        <v/>
      </c>
      <c r="DI32" s="25" t="str">
        <f t="shared" si="45"/>
        <v/>
      </c>
      <c r="DJ32" s="25" t="str">
        <f t="shared" si="46"/>
        <v/>
      </c>
      <c r="DK32" s="25" t="str">
        <f>IF(DH32="","",COUNTIF($DI$4:DI32,DI32)-1)</f>
        <v/>
      </c>
      <c r="DM32" s="25" t="str">
        <f t="shared" si="47"/>
        <v/>
      </c>
      <c r="DN32" s="25" t="str">
        <f t="shared" si="48"/>
        <v/>
      </c>
      <c r="DO32" s="25" t="str">
        <f t="shared" si="49"/>
        <v/>
      </c>
      <c r="DP32" s="25" t="str">
        <f t="shared" si="50"/>
        <v/>
      </c>
      <c r="DQ32" s="25" t="str">
        <f>IF(DN32="","",COUNTIF($DO$4:DO32,DO32)-1)</f>
        <v/>
      </c>
      <c r="DS32" s="25" t="str">
        <f t="shared" si="51"/>
        <v/>
      </c>
      <c r="DT32" s="25" t="str">
        <f t="shared" si="52"/>
        <v/>
      </c>
      <c r="DU32" s="25" t="str">
        <f t="shared" si="53"/>
        <v/>
      </c>
      <c r="DV32" s="25" t="str">
        <f t="shared" si="54"/>
        <v/>
      </c>
      <c r="DW32" s="25" t="str">
        <f>IF(DT32="","",COUNTIF($DU$4:DU32,DU32)-1)</f>
        <v/>
      </c>
      <c r="DY32" s="25" t="str">
        <f t="shared" si="55"/>
        <v/>
      </c>
      <c r="DZ32" s="25" t="str">
        <f t="shared" si="56"/>
        <v/>
      </c>
      <c r="EA32" s="25" t="str">
        <f t="shared" si="57"/>
        <v/>
      </c>
      <c r="EB32" s="25">
        <f t="shared" si="58"/>
        <v>0</v>
      </c>
      <c r="EC32" s="25" t="str">
        <f>IF(DZ32="","",COUNTIF($EA$4:EA32,EA32)-1)</f>
        <v/>
      </c>
    </row>
    <row r="33" spans="2:133" x14ac:dyDescent="0.25">
      <c r="B33" s="25">
        <f>IF('11'!$D$19="",0,1)</f>
        <v>0</v>
      </c>
      <c r="E33" s="25" t="str">
        <f>IF('6'!$D$20="","",'6'!$D$20)</f>
        <v/>
      </c>
      <c r="G33" s="25" t="str">
        <f t="shared" si="1"/>
        <v/>
      </c>
      <c r="H33" s="25" t="str">
        <f>IF(PILOTOS!D42="","",PILOTOS!D42)</f>
        <v/>
      </c>
      <c r="I33" s="25" t="str">
        <f>IF(PILOTOS!E42="","",PILOTOS!E42)</f>
        <v/>
      </c>
      <c r="J33" s="25" t="str">
        <f t="shared" si="2"/>
        <v/>
      </c>
      <c r="K33" s="25" t="str">
        <f t="shared" si="61"/>
        <v/>
      </c>
      <c r="L33" s="25" t="str">
        <f t="shared" si="62"/>
        <v/>
      </c>
      <c r="M33" s="25" t="str">
        <f t="shared" si="63"/>
        <v/>
      </c>
      <c r="N33" s="25" t="str">
        <f t="shared" si="64"/>
        <v/>
      </c>
      <c r="O33" s="25" t="str">
        <f t="shared" si="65"/>
        <v/>
      </c>
      <c r="P33" s="25" t="str">
        <f t="shared" si="66"/>
        <v/>
      </c>
      <c r="Q33" s="25" t="str">
        <f t="shared" si="67"/>
        <v/>
      </c>
      <c r="R33" s="25" t="str">
        <f t="shared" si="68"/>
        <v/>
      </c>
      <c r="S33" s="25" t="str">
        <f t="shared" si="69"/>
        <v/>
      </c>
      <c r="T33" s="25" t="str">
        <f t="shared" si="70"/>
        <v/>
      </c>
      <c r="U33" s="25" t="str">
        <f t="shared" si="13"/>
        <v/>
      </c>
      <c r="V33" s="25" t="str">
        <f t="shared" si="14"/>
        <v/>
      </c>
      <c r="W33" s="25" t="str">
        <f t="shared" si="15"/>
        <v/>
      </c>
      <c r="X33" s="25" t="str">
        <f t="shared" si="16"/>
        <v/>
      </c>
      <c r="Y33" s="25" t="str">
        <f t="shared" si="17"/>
        <v/>
      </c>
      <c r="Z33" s="25" t="str">
        <f t="shared" si="18"/>
        <v/>
      </c>
      <c r="AA33" s="25" t="str">
        <f t="shared" si="19"/>
        <v/>
      </c>
      <c r="AB33" s="25" t="str">
        <f t="shared" si="20"/>
        <v/>
      </c>
      <c r="AC33" s="25" t="str">
        <f t="shared" si="21"/>
        <v/>
      </c>
      <c r="AD33" s="25" t="str">
        <f t="shared" si="22"/>
        <v/>
      </c>
      <c r="AE33" s="25" t="str">
        <f>IF(PILOTOS!C42="","",PILOTOS!C42)</f>
        <v/>
      </c>
      <c r="AF33" s="25" t="str">
        <f t="shared" si="23"/>
        <v/>
      </c>
      <c r="AG33" s="25" t="str">
        <f>IF($H33="","",SUMIF('1'!$D$19:$D$28,Conf!$H33,'1'!$F$19:$F$28))</f>
        <v/>
      </c>
      <c r="AH33" s="25" t="str">
        <f>IF($H33="","",SUMIF('2'!$D$19:$D$28,Conf!$H33,'2'!$F$19:$F$28))</f>
        <v/>
      </c>
      <c r="AI33" s="25" t="str">
        <f>IF($H33="","",SUMIF('3'!$D$19:$D$28,Conf!$H33,'3'!$F$19:$F$28))</f>
        <v/>
      </c>
      <c r="AJ33" s="25" t="str">
        <f>IF($H33="","",SUMIF('4'!$D$19:$D$28,Conf!$H33,'4'!$F$19:$F$28))</f>
        <v/>
      </c>
      <c r="AK33" s="25" t="str">
        <f>IF($H33="","",SUMIF('5'!$D$19:$D$28,Conf!$H33,'5'!$F$19:$F$28))</f>
        <v/>
      </c>
      <c r="AL33" s="25" t="str">
        <f>IF($H33="","",SUMIF('6'!$D$19:$D$28,Conf!$H33,'6'!$F$19:$F$28))</f>
        <v/>
      </c>
      <c r="AM33" s="25" t="str">
        <f>IF($H33="","",SUMIF('7'!$D$19:$D$28,Conf!$H33,'7'!$F$19:$F$28))</f>
        <v/>
      </c>
      <c r="AN33" s="25" t="str">
        <f>IF($H33="","",SUMIF('8'!$D$19:$D$28,Conf!$H33,'8'!$F$19:$F$28))</f>
        <v/>
      </c>
      <c r="AO33" s="25" t="str">
        <f>IF($H33="","",SUMIF('9'!$D$19:$D$28,Conf!$H33,'9'!$F$19:$F$28))</f>
        <v/>
      </c>
      <c r="AP33" s="25" t="str">
        <f>IF($H33="","",SUMIF('10'!$D$19:$D$28,Conf!$H33,'10'!$F$19:$F$28))</f>
        <v/>
      </c>
      <c r="AQ33" s="25" t="str">
        <f>IF($H33="","",SUMIF('11'!$D$19:$D$28,Conf!$H33,'11'!$F$19:$F$28))</f>
        <v/>
      </c>
      <c r="AR33" s="25" t="str">
        <f>IF($H33="","",SUMIF('12'!$D$19:$D$28,Conf!$H33,'12'!$F$19:$F$28))</f>
        <v/>
      </c>
      <c r="AS33" s="25" t="str">
        <f>IF($H33="","",SUMIF('13'!$D$19:$D$28,Conf!$H33,'13'!$F$19:$F$28))</f>
        <v/>
      </c>
      <c r="AT33" s="25" t="str">
        <f>IF($H33="","",SUMIF('14'!$D$19:$D$28,Conf!$H33,'14'!$F$19:$F$28))</f>
        <v/>
      </c>
      <c r="AU33" s="25" t="str">
        <f>IF($H33="","",SUMIF('15'!$D$19:$D$28,Conf!$H33,'15'!$F$19:$F$28))</f>
        <v/>
      </c>
      <c r="AV33" s="25" t="str">
        <f>IF($H33="","",SUMIF('16'!$D$19:$D$28,Conf!$H33,'16'!$F$19:$F$28))</f>
        <v/>
      </c>
      <c r="AW33" s="25" t="str">
        <f>IF($H33="","",SUMIF('17'!$D$19:$D$28,Conf!$H33,'17'!$F$19:$F$28))</f>
        <v/>
      </c>
      <c r="AX33" s="25" t="str">
        <f>IF($H33="","",SUMIF('18'!$D$19:$D$28,Conf!$H33,'18'!$F$19:$F$28))</f>
        <v/>
      </c>
      <c r="AY33" s="25" t="str">
        <f>IF($H33="","",SUMIF('19'!$D$19:$D$28,Conf!$H33,'19'!$F$19:$F$28))</f>
        <v/>
      </c>
      <c r="AZ33" s="25" t="str">
        <f t="shared" si="24"/>
        <v/>
      </c>
      <c r="BA33" s="25" t="str">
        <f t="shared" si="25"/>
        <v/>
      </c>
      <c r="BB33" s="25" t="str">
        <f t="shared" si="26"/>
        <v/>
      </c>
      <c r="BC33" s="25" t="str">
        <f t="shared" si="27"/>
        <v/>
      </c>
      <c r="BD33" s="25" t="str">
        <f t="shared" si="28"/>
        <v/>
      </c>
      <c r="BE33" s="25" t="str">
        <f t="shared" si="29"/>
        <v/>
      </c>
      <c r="BF33" s="25" t="str">
        <f t="shared" si="30"/>
        <v/>
      </c>
      <c r="BG33" s="25" t="str">
        <f t="shared" si="31"/>
        <v/>
      </c>
      <c r="BH33" s="25" t="str">
        <f t="shared" si="32"/>
        <v/>
      </c>
      <c r="BI33" s="25" t="str">
        <f t="shared" si="33"/>
        <v/>
      </c>
      <c r="BJ33" s="25" t="str">
        <f t="shared" si="34"/>
        <v/>
      </c>
      <c r="BK33" s="25" t="str">
        <f t="shared" si="35"/>
        <v/>
      </c>
      <c r="BL33" s="25" t="str">
        <f t="shared" si="36"/>
        <v/>
      </c>
      <c r="BM33" s="25" t="str">
        <f t="shared" si="37"/>
        <v/>
      </c>
      <c r="BN33" s="25" t="str">
        <f t="shared" si="38"/>
        <v/>
      </c>
      <c r="BO33" s="25" t="str">
        <f t="shared" si="60"/>
        <v/>
      </c>
      <c r="BP33" s="25" t="str">
        <f t="shared" si="59"/>
        <v/>
      </c>
      <c r="BQ33" s="25" t="str">
        <f t="shared" si="40"/>
        <v/>
      </c>
      <c r="BR33" s="25" t="str">
        <f t="shared" si="41"/>
        <v/>
      </c>
      <c r="BS33" s="25" t="str">
        <f>IF($H33="","",RANK(AZ33,AZ$4:AZ$35,0)+COUNTIF($AZ$4:AZ33,AZ33)-1)</f>
        <v/>
      </c>
      <c r="BT33" s="25" t="str">
        <f>IF($H33="","",RANK(BA33,BA$4:BA$35,0)+COUNTIF($BA$4:BA33,BA33)-1)</f>
        <v/>
      </c>
      <c r="BU33" s="25" t="str">
        <f>IF($H33="","",RANK(BB33,BB$4:BB$35,0)+COUNTIF($BB$4:BB33,BB33)-1)</f>
        <v/>
      </c>
      <c r="BV33" s="25" t="str">
        <f>IF($H33="","",RANK(BC33,BC$4:BC$35,0)+COUNTIF($BC$4:BC33,BC33)-1)</f>
        <v/>
      </c>
      <c r="BW33" s="25" t="str">
        <f>IF($H33="","",RANK(BD33,BD$4:BD$35,0)+COUNTIF($BD$4:BD33,BD33)-1)</f>
        <v/>
      </c>
      <c r="BX33" s="25" t="str">
        <f>IF($H33="","",RANK(BE33,BE$4:BE$35,0)+COUNTIF($BE$4:BE33,BE33)-1)</f>
        <v/>
      </c>
      <c r="BY33" s="25" t="str">
        <f>IF($H33="","",RANK(BF33,BF$4:BF$35,0)+COUNTIF($BF$4:BF33,BF33)-1)</f>
        <v/>
      </c>
      <c r="BZ33" s="25" t="str">
        <f>IF($H33="","",RANK(BG33,BG$4:BG$35,0)+COUNTIF($BG$4:BG33,BG33)-1)</f>
        <v/>
      </c>
      <c r="CA33" s="25" t="str">
        <f>IF($H33="","",RANK(BH33,BH$4:BH$35,0)+COUNTIF($BH$4:BH33,BH33)-1)</f>
        <v/>
      </c>
      <c r="CB33" s="25" t="str">
        <f>IF($H33="","",RANK(BI33,BI$4:BI$35,0)+COUNTIF($BI$4:BI33,BI33)-1)</f>
        <v/>
      </c>
      <c r="CC33" s="25" t="str">
        <f>IF($H33="","",RANK(BJ33,BJ$4:BJ$35,0)+COUNTIF($BJ$4:BJ33,BJ33)-1)</f>
        <v/>
      </c>
      <c r="CD33" s="25" t="str">
        <f>IF($H33="","",RANK(BK33,BK$4:BK$35,0)+COUNTIF($BK$4:BK33,BK33)-1)</f>
        <v/>
      </c>
      <c r="CE33" s="25" t="str">
        <f>IF($H33="","",RANK(BL33,BL$4:BL$35,0)+COUNTIF($BL$4:BL33,BL33)-1)</f>
        <v/>
      </c>
      <c r="CF33" s="25" t="str">
        <f>IF($H33="","",RANK(BM33,BM$4:BM$35,0)+COUNTIF($BM$4:BM33,BM33)-1)</f>
        <v/>
      </c>
      <c r="CG33" s="25" t="str">
        <f>IF($H33="","",RANK(BN33,BN$4:BN$35,0)+COUNTIF($BN$4:BN33,BN33)-1)</f>
        <v/>
      </c>
      <c r="CH33" s="25" t="str">
        <f>IF($H33="","",RANK(BO33,BO$4:BO$35,0)+COUNTIF($BO$4:BO33,BO33)-1)</f>
        <v/>
      </c>
      <c r="CI33" s="25" t="str">
        <f>IF($H33="","",RANK(BP33,BP$4:BP$35,0)+COUNTIF($BP$4:BP33,BP33)-1)</f>
        <v/>
      </c>
      <c r="CJ33" s="25" t="str">
        <f>IF($H33="","",RANK(BQ33,BQ$4:BQ$35,0)+COUNTIF($BQ$4:BQ33,BQ33)-1)</f>
        <v/>
      </c>
      <c r="CK33" s="25" t="str">
        <f>IF($H33="","",RANK(BR33,BR$4:BR$35,0)+COUNTIF($BR$4:BR33,BR33)-1)</f>
        <v/>
      </c>
      <c r="CL33" s="25" t="str">
        <f t="shared" si="42"/>
        <v/>
      </c>
      <c r="CM33" s="25" t="str">
        <f>IF($H33="","",IF('1'!$D$14=Conf!$H33,1,0))</f>
        <v/>
      </c>
      <c r="CN33" s="25" t="str">
        <f>IF($H33="","",IF('2'!$D$14=Conf!$H33,1,0))</f>
        <v/>
      </c>
      <c r="CO33" s="25" t="str">
        <f>IF($H33="","",IF('3'!$D$14=Conf!$H33,1,0))</f>
        <v/>
      </c>
      <c r="CP33" s="25" t="str">
        <f>IF($H33="","",IF('4'!$D$14=Conf!$H33,1,0))</f>
        <v/>
      </c>
      <c r="CQ33" s="25" t="str">
        <f>IF($H33="","",IF('5'!$D$14=Conf!$H33,1,0))</f>
        <v/>
      </c>
      <c r="CR33" s="25" t="str">
        <f>IF($H33="","",IF('6'!$D$14=Conf!$H33,1,0))</f>
        <v/>
      </c>
      <c r="CS33" s="25" t="str">
        <f>IF($H33="","",IF('7'!$D$14=Conf!$H33,1,0))</f>
        <v/>
      </c>
      <c r="CT33" s="25" t="str">
        <f>IF($H33="","",IF('8'!$D$14=Conf!$H33,1,0))</f>
        <v/>
      </c>
      <c r="CU33" s="25" t="str">
        <f>IF($H33="","",IF('9'!$D$14=Conf!$H33,1,0))</f>
        <v/>
      </c>
      <c r="CV33" s="25" t="str">
        <f>IF($H33="","",IF('10'!$D$14=Conf!$H33,1,0))</f>
        <v/>
      </c>
      <c r="CW33" s="25" t="str">
        <f>IF($H33="","",IF('11'!$D$14=Conf!$H33,1,0))</f>
        <v/>
      </c>
      <c r="CX33" s="25" t="str">
        <f>IF($H33="","",IF('12'!$D$14=Conf!$H33,1,0))</f>
        <v/>
      </c>
      <c r="CY33" s="25" t="str">
        <f>IF($H33="","",IF('13'!$D$14=Conf!$H33,1,0))</f>
        <v/>
      </c>
      <c r="CZ33" s="25" t="str">
        <f>IF($H33="","",IF('14'!$D$14=Conf!$H33,1,0))</f>
        <v/>
      </c>
      <c r="DA33" s="25" t="str">
        <f>IF($H33="","",IF('15'!$D$14=Conf!$H33,1,0))</f>
        <v/>
      </c>
      <c r="DB33" s="25" t="str">
        <f>IF($H33="","",IF('16'!$D$14=Conf!$H33,1,0))</f>
        <v/>
      </c>
      <c r="DC33" s="25" t="str">
        <f>IF($H33="","",IF('17'!$D$14=Conf!$H33,1,0))</f>
        <v/>
      </c>
      <c r="DD33" s="25" t="str">
        <f>IF($H33="","",IF('18'!$D$14=Conf!$H33,1,0))</f>
        <v/>
      </c>
      <c r="DE33" s="25" t="str">
        <f>IF($H33="","",IF('19'!$D$14=Conf!$H33,1,0))</f>
        <v/>
      </c>
      <c r="DG33" s="25" t="str">
        <f t="shared" si="43"/>
        <v/>
      </c>
      <c r="DH33" s="25" t="str">
        <f t="shared" si="44"/>
        <v/>
      </c>
      <c r="DI33" s="25" t="str">
        <f t="shared" si="45"/>
        <v/>
      </c>
      <c r="DJ33" s="25" t="str">
        <f t="shared" si="46"/>
        <v/>
      </c>
      <c r="DK33" s="25" t="str">
        <f>IF(DH33="","",COUNTIF($DI$4:DI33,DI33)-1)</f>
        <v/>
      </c>
      <c r="DM33" s="25" t="str">
        <f t="shared" si="47"/>
        <v/>
      </c>
      <c r="DN33" s="25" t="str">
        <f t="shared" si="48"/>
        <v/>
      </c>
      <c r="DO33" s="25" t="str">
        <f t="shared" si="49"/>
        <v/>
      </c>
      <c r="DP33" s="25" t="str">
        <f t="shared" si="50"/>
        <v/>
      </c>
      <c r="DQ33" s="25" t="str">
        <f>IF(DN33="","",COUNTIF($DO$4:DO33,DO33)-1)</f>
        <v/>
      </c>
      <c r="DS33" s="25" t="str">
        <f t="shared" si="51"/>
        <v/>
      </c>
      <c r="DT33" s="25" t="str">
        <f t="shared" si="52"/>
        <v/>
      </c>
      <c r="DU33" s="25" t="str">
        <f t="shared" si="53"/>
        <v/>
      </c>
      <c r="DV33" s="25" t="str">
        <f t="shared" si="54"/>
        <v/>
      </c>
      <c r="DW33" s="25" t="str">
        <f>IF(DT33="","",COUNTIF($DU$4:DU33,DU33)-1)</f>
        <v/>
      </c>
      <c r="DY33" s="25" t="str">
        <f t="shared" si="55"/>
        <v/>
      </c>
      <c r="DZ33" s="25" t="str">
        <f t="shared" si="56"/>
        <v/>
      </c>
      <c r="EA33" s="25" t="str">
        <f t="shared" si="57"/>
        <v/>
      </c>
      <c r="EB33" s="25">
        <f t="shared" si="58"/>
        <v>0</v>
      </c>
      <c r="EC33" s="25" t="str">
        <f>IF(DZ33="","",COUNTIF($EA$4:EA33,EA33)-1)</f>
        <v/>
      </c>
    </row>
    <row r="34" spans="2:133" x14ac:dyDescent="0.25">
      <c r="B34" s="25">
        <f>IF('12'!$D$19="",0,1)</f>
        <v>0</v>
      </c>
      <c r="E34" s="25" t="str">
        <f>IF('6'!$D$21="","",'6'!$D$21)</f>
        <v/>
      </c>
      <c r="G34" s="25" t="str">
        <f t="shared" si="1"/>
        <v/>
      </c>
      <c r="H34" s="25" t="str">
        <f>IF(PILOTOS!D43="","",PILOTOS!D43)</f>
        <v/>
      </c>
      <c r="I34" s="25" t="str">
        <f>IF(PILOTOS!E43="","",PILOTOS!E43)</f>
        <v/>
      </c>
      <c r="J34" s="25" t="str">
        <f t="shared" si="2"/>
        <v/>
      </c>
      <c r="K34" s="25" t="str">
        <f t="shared" si="61"/>
        <v/>
      </c>
      <c r="L34" s="25" t="str">
        <f t="shared" si="62"/>
        <v/>
      </c>
      <c r="M34" s="25" t="str">
        <f t="shared" si="63"/>
        <v/>
      </c>
      <c r="N34" s="25" t="str">
        <f t="shared" si="64"/>
        <v/>
      </c>
      <c r="O34" s="25" t="str">
        <f t="shared" si="65"/>
        <v/>
      </c>
      <c r="P34" s="25" t="str">
        <f t="shared" si="66"/>
        <v/>
      </c>
      <c r="Q34" s="25" t="str">
        <f t="shared" si="67"/>
        <v/>
      </c>
      <c r="R34" s="25" t="str">
        <f t="shared" si="68"/>
        <v/>
      </c>
      <c r="S34" s="25" t="str">
        <f t="shared" si="69"/>
        <v/>
      </c>
      <c r="T34" s="25" t="str">
        <f t="shared" si="70"/>
        <v/>
      </c>
      <c r="U34" s="25" t="str">
        <f t="shared" si="13"/>
        <v/>
      </c>
      <c r="V34" s="25" t="str">
        <f t="shared" si="14"/>
        <v/>
      </c>
      <c r="W34" s="25" t="str">
        <f t="shared" si="15"/>
        <v/>
      </c>
      <c r="X34" s="25" t="str">
        <f t="shared" si="16"/>
        <v/>
      </c>
      <c r="Y34" s="25" t="str">
        <f t="shared" si="17"/>
        <v/>
      </c>
      <c r="Z34" s="25" t="str">
        <f t="shared" si="18"/>
        <v/>
      </c>
      <c r="AA34" s="25" t="str">
        <f t="shared" si="19"/>
        <v/>
      </c>
      <c r="AB34" s="25" t="str">
        <f t="shared" si="20"/>
        <v/>
      </c>
      <c r="AC34" s="25" t="str">
        <f t="shared" si="21"/>
        <v/>
      </c>
      <c r="AD34" s="25" t="str">
        <f t="shared" si="22"/>
        <v/>
      </c>
      <c r="AE34" s="25" t="str">
        <f>IF(PILOTOS!C43="","",PILOTOS!C43)</f>
        <v/>
      </c>
      <c r="AF34" s="25" t="str">
        <f t="shared" si="23"/>
        <v/>
      </c>
      <c r="AG34" s="25" t="str">
        <f>IF($H34="","",SUMIF('1'!$D$19:$D$28,Conf!$H34,'1'!$F$19:$F$28))</f>
        <v/>
      </c>
      <c r="AH34" s="25" t="str">
        <f>IF($H34="","",SUMIF('2'!$D$19:$D$28,Conf!$H34,'2'!$F$19:$F$28))</f>
        <v/>
      </c>
      <c r="AI34" s="25" t="str">
        <f>IF($H34="","",SUMIF('3'!$D$19:$D$28,Conf!$H34,'3'!$F$19:$F$28))</f>
        <v/>
      </c>
      <c r="AJ34" s="25" t="str">
        <f>IF($H34="","",SUMIF('4'!$D$19:$D$28,Conf!$H34,'4'!$F$19:$F$28))</f>
        <v/>
      </c>
      <c r="AK34" s="25" t="str">
        <f>IF($H34="","",SUMIF('5'!$D$19:$D$28,Conf!$H34,'5'!$F$19:$F$28))</f>
        <v/>
      </c>
      <c r="AL34" s="25" t="str">
        <f>IF($H34="","",SUMIF('6'!$D$19:$D$28,Conf!$H34,'6'!$F$19:$F$28))</f>
        <v/>
      </c>
      <c r="AM34" s="25" t="str">
        <f>IF($H34="","",SUMIF('7'!$D$19:$D$28,Conf!$H34,'7'!$F$19:$F$28))</f>
        <v/>
      </c>
      <c r="AN34" s="25" t="str">
        <f>IF($H34="","",SUMIF('8'!$D$19:$D$28,Conf!$H34,'8'!$F$19:$F$28))</f>
        <v/>
      </c>
      <c r="AO34" s="25" t="str">
        <f>IF($H34="","",SUMIF('9'!$D$19:$D$28,Conf!$H34,'9'!$F$19:$F$28))</f>
        <v/>
      </c>
      <c r="AP34" s="25" t="str">
        <f>IF($H34="","",SUMIF('10'!$D$19:$D$28,Conf!$H34,'10'!$F$19:$F$28))</f>
        <v/>
      </c>
      <c r="AQ34" s="25" t="str">
        <f>IF($H34="","",SUMIF('11'!$D$19:$D$28,Conf!$H34,'11'!$F$19:$F$28))</f>
        <v/>
      </c>
      <c r="AR34" s="25" t="str">
        <f>IF($H34="","",SUMIF('12'!$D$19:$D$28,Conf!$H34,'12'!$F$19:$F$28))</f>
        <v/>
      </c>
      <c r="AS34" s="25" t="str">
        <f>IF($H34="","",SUMIF('13'!$D$19:$D$28,Conf!$H34,'13'!$F$19:$F$28))</f>
        <v/>
      </c>
      <c r="AT34" s="25" t="str">
        <f>IF($H34="","",SUMIF('14'!$D$19:$D$28,Conf!$H34,'14'!$F$19:$F$28))</f>
        <v/>
      </c>
      <c r="AU34" s="25" t="str">
        <f>IF($H34="","",SUMIF('15'!$D$19:$D$28,Conf!$H34,'15'!$F$19:$F$28))</f>
        <v/>
      </c>
      <c r="AV34" s="25" t="str">
        <f>IF($H34="","",SUMIF('16'!$D$19:$D$28,Conf!$H34,'16'!$F$19:$F$28))</f>
        <v/>
      </c>
      <c r="AW34" s="25" t="str">
        <f>IF($H34="","",SUMIF('17'!$D$19:$D$28,Conf!$H34,'17'!$F$19:$F$28))</f>
        <v/>
      </c>
      <c r="AX34" s="25" t="str">
        <f>IF($H34="","",SUMIF('18'!$D$19:$D$28,Conf!$H34,'18'!$F$19:$F$28))</f>
        <v/>
      </c>
      <c r="AY34" s="25" t="str">
        <f>IF($H34="","",SUMIF('19'!$D$19:$D$28,Conf!$H34,'19'!$F$19:$F$28))</f>
        <v/>
      </c>
      <c r="AZ34" s="25" t="str">
        <f t="shared" si="24"/>
        <v/>
      </c>
      <c r="BA34" s="25" t="str">
        <f t="shared" si="25"/>
        <v/>
      </c>
      <c r="BB34" s="25" t="str">
        <f t="shared" si="26"/>
        <v/>
      </c>
      <c r="BC34" s="25" t="str">
        <f t="shared" si="27"/>
        <v/>
      </c>
      <c r="BD34" s="25" t="str">
        <f t="shared" si="28"/>
        <v/>
      </c>
      <c r="BE34" s="25" t="str">
        <f t="shared" si="29"/>
        <v/>
      </c>
      <c r="BF34" s="25" t="str">
        <f t="shared" si="30"/>
        <v/>
      </c>
      <c r="BG34" s="25" t="str">
        <f t="shared" si="31"/>
        <v/>
      </c>
      <c r="BH34" s="25" t="str">
        <f t="shared" si="32"/>
        <v/>
      </c>
      <c r="BI34" s="25" t="str">
        <f t="shared" si="33"/>
        <v/>
      </c>
      <c r="BJ34" s="25" t="str">
        <f t="shared" si="34"/>
        <v/>
      </c>
      <c r="BK34" s="25" t="str">
        <f t="shared" si="35"/>
        <v/>
      </c>
      <c r="BL34" s="25" t="str">
        <f t="shared" si="36"/>
        <v/>
      </c>
      <c r="BM34" s="25" t="str">
        <f t="shared" si="37"/>
        <v/>
      </c>
      <c r="BN34" s="25" t="str">
        <f t="shared" si="38"/>
        <v/>
      </c>
      <c r="BO34" s="25" t="str">
        <f t="shared" si="60"/>
        <v/>
      </c>
      <c r="BP34" s="25" t="str">
        <f t="shared" si="59"/>
        <v/>
      </c>
      <c r="BQ34" s="25" t="str">
        <f t="shared" si="40"/>
        <v/>
      </c>
      <c r="BR34" s="25" t="str">
        <f t="shared" si="41"/>
        <v/>
      </c>
      <c r="BS34" s="25" t="str">
        <f>IF($H34="","",RANK(AZ34,AZ$4:AZ$35,0)+COUNTIF($AZ$4:AZ34,AZ34)-1)</f>
        <v/>
      </c>
      <c r="BT34" s="25" t="str">
        <f>IF($H34="","",RANK(BA34,BA$4:BA$35,0)+COUNTIF($BA$4:BA34,BA34)-1)</f>
        <v/>
      </c>
      <c r="BU34" s="25" t="str">
        <f>IF($H34="","",RANK(BB34,BB$4:BB$35,0)+COUNTIF($BB$4:BB34,BB34)-1)</f>
        <v/>
      </c>
      <c r="BV34" s="25" t="str">
        <f>IF($H34="","",RANK(BC34,BC$4:BC$35,0)+COUNTIF($BC$4:BC34,BC34)-1)</f>
        <v/>
      </c>
      <c r="BW34" s="25" t="str">
        <f>IF($H34="","",RANK(BD34,BD$4:BD$35,0)+COUNTIF($BD$4:BD34,BD34)-1)</f>
        <v/>
      </c>
      <c r="BX34" s="25" t="str">
        <f>IF($H34="","",RANK(BE34,BE$4:BE$35,0)+COUNTIF($BE$4:BE34,BE34)-1)</f>
        <v/>
      </c>
      <c r="BY34" s="25" t="str">
        <f>IF($H34="","",RANK(BF34,BF$4:BF$35,0)+COUNTIF($BF$4:BF34,BF34)-1)</f>
        <v/>
      </c>
      <c r="BZ34" s="25" t="str">
        <f>IF($H34="","",RANK(BG34,BG$4:BG$35,0)+COUNTIF($BG$4:BG34,BG34)-1)</f>
        <v/>
      </c>
      <c r="CA34" s="25" t="str">
        <f>IF($H34="","",RANK(BH34,BH$4:BH$35,0)+COUNTIF($BH$4:BH34,BH34)-1)</f>
        <v/>
      </c>
      <c r="CB34" s="25" t="str">
        <f>IF($H34="","",RANK(BI34,BI$4:BI$35,0)+COUNTIF($BI$4:BI34,BI34)-1)</f>
        <v/>
      </c>
      <c r="CC34" s="25" t="str">
        <f>IF($H34="","",RANK(BJ34,BJ$4:BJ$35,0)+COUNTIF($BJ$4:BJ34,BJ34)-1)</f>
        <v/>
      </c>
      <c r="CD34" s="25" t="str">
        <f>IF($H34="","",RANK(BK34,BK$4:BK$35,0)+COUNTIF($BK$4:BK34,BK34)-1)</f>
        <v/>
      </c>
      <c r="CE34" s="25" t="str">
        <f>IF($H34="","",RANK(BL34,BL$4:BL$35,0)+COUNTIF($BL$4:BL34,BL34)-1)</f>
        <v/>
      </c>
      <c r="CF34" s="25" t="str">
        <f>IF($H34="","",RANK(BM34,BM$4:BM$35,0)+COUNTIF($BM$4:BM34,BM34)-1)</f>
        <v/>
      </c>
      <c r="CG34" s="25" t="str">
        <f>IF($H34="","",RANK(BN34,BN$4:BN$35,0)+COUNTIF($BN$4:BN34,BN34)-1)</f>
        <v/>
      </c>
      <c r="CH34" s="25" t="str">
        <f>IF($H34="","",RANK(BO34,BO$4:BO$35,0)+COUNTIF($BO$4:BO34,BO34)-1)</f>
        <v/>
      </c>
      <c r="CI34" s="25" t="str">
        <f>IF($H34="","",RANK(BP34,BP$4:BP$35,0)+COUNTIF($BP$4:BP34,BP34)-1)</f>
        <v/>
      </c>
      <c r="CJ34" s="25" t="str">
        <f>IF($H34="","",RANK(BQ34,BQ$4:BQ$35,0)+COUNTIF($BQ$4:BQ34,BQ34)-1)</f>
        <v/>
      </c>
      <c r="CK34" s="25" t="str">
        <f>IF($H34="","",RANK(BR34,BR$4:BR$35,0)+COUNTIF($BR$4:BR34,BR34)-1)</f>
        <v/>
      </c>
      <c r="CL34" s="25" t="str">
        <f t="shared" si="42"/>
        <v/>
      </c>
      <c r="CM34" s="25" t="str">
        <f>IF($H34="","",IF('1'!$D$14=Conf!$H34,1,0))</f>
        <v/>
      </c>
      <c r="CN34" s="25" t="str">
        <f>IF($H34="","",IF('2'!$D$14=Conf!$H34,1,0))</f>
        <v/>
      </c>
      <c r="CO34" s="25" t="str">
        <f>IF($H34="","",IF('3'!$D$14=Conf!$H34,1,0))</f>
        <v/>
      </c>
      <c r="CP34" s="25" t="str">
        <f>IF($H34="","",IF('4'!$D$14=Conf!$H34,1,0))</f>
        <v/>
      </c>
      <c r="CQ34" s="25" t="str">
        <f>IF($H34="","",IF('5'!$D$14=Conf!$H34,1,0))</f>
        <v/>
      </c>
      <c r="CR34" s="25" t="str">
        <f>IF($H34="","",IF('6'!$D$14=Conf!$H34,1,0))</f>
        <v/>
      </c>
      <c r="CS34" s="25" t="str">
        <f>IF($H34="","",IF('7'!$D$14=Conf!$H34,1,0))</f>
        <v/>
      </c>
      <c r="CT34" s="25" t="str">
        <f>IF($H34="","",IF('8'!$D$14=Conf!$H34,1,0))</f>
        <v/>
      </c>
      <c r="CU34" s="25" t="str">
        <f>IF($H34="","",IF('9'!$D$14=Conf!$H34,1,0))</f>
        <v/>
      </c>
      <c r="CV34" s="25" t="str">
        <f>IF($H34="","",IF('10'!$D$14=Conf!$H34,1,0))</f>
        <v/>
      </c>
      <c r="CW34" s="25" t="str">
        <f>IF($H34="","",IF('11'!$D$14=Conf!$H34,1,0))</f>
        <v/>
      </c>
      <c r="CX34" s="25" t="str">
        <f>IF($H34="","",IF('12'!$D$14=Conf!$H34,1,0))</f>
        <v/>
      </c>
      <c r="CY34" s="25" t="str">
        <f>IF($H34="","",IF('13'!$D$14=Conf!$H34,1,0))</f>
        <v/>
      </c>
      <c r="CZ34" s="25" t="str">
        <f>IF($H34="","",IF('14'!$D$14=Conf!$H34,1,0))</f>
        <v/>
      </c>
      <c r="DA34" s="25" t="str">
        <f>IF($H34="","",IF('15'!$D$14=Conf!$H34,1,0))</f>
        <v/>
      </c>
      <c r="DB34" s="25" t="str">
        <f>IF($H34="","",IF('16'!$D$14=Conf!$H34,1,0))</f>
        <v/>
      </c>
      <c r="DC34" s="25" t="str">
        <f>IF($H34="","",IF('17'!$D$14=Conf!$H34,1,0))</f>
        <v/>
      </c>
      <c r="DD34" s="25" t="str">
        <f>IF($H34="","",IF('18'!$D$14=Conf!$H34,1,0))</f>
        <v/>
      </c>
      <c r="DE34" s="25" t="str">
        <f>IF($H34="","",IF('19'!$D$14=Conf!$H34,1,0))</f>
        <v/>
      </c>
      <c r="DG34" s="25" t="str">
        <f t="shared" si="43"/>
        <v/>
      </c>
      <c r="DH34" s="25" t="str">
        <f t="shared" si="44"/>
        <v/>
      </c>
      <c r="DI34" s="25" t="str">
        <f t="shared" si="45"/>
        <v/>
      </c>
      <c r="DJ34" s="25" t="str">
        <f t="shared" si="46"/>
        <v/>
      </c>
      <c r="DK34" s="25" t="str">
        <f>IF(DH34="","",COUNTIF($DI$4:DI34,DI34)-1)</f>
        <v/>
      </c>
      <c r="DM34" s="25" t="str">
        <f t="shared" si="47"/>
        <v/>
      </c>
      <c r="DN34" s="25" t="str">
        <f t="shared" si="48"/>
        <v/>
      </c>
      <c r="DO34" s="25" t="str">
        <f t="shared" si="49"/>
        <v/>
      </c>
      <c r="DP34" s="25" t="str">
        <f t="shared" si="50"/>
        <v/>
      </c>
      <c r="DQ34" s="25" t="str">
        <f>IF(DN34="","",COUNTIF($DO$4:DO34,DO34)-1)</f>
        <v/>
      </c>
      <c r="DS34" s="25" t="str">
        <f t="shared" si="51"/>
        <v/>
      </c>
      <c r="DT34" s="25" t="str">
        <f t="shared" si="52"/>
        <v/>
      </c>
      <c r="DU34" s="25" t="str">
        <f t="shared" si="53"/>
        <v/>
      </c>
      <c r="DV34" s="25" t="str">
        <f t="shared" si="54"/>
        <v/>
      </c>
      <c r="DW34" s="25" t="str">
        <f>IF(DT34="","",COUNTIF($DU$4:DU34,DU34)-1)</f>
        <v/>
      </c>
      <c r="DY34" s="25" t="str">
        <f t="shared" si="55"/>
        <v/>
      </c>
      <c r="DZ34" s="25" t="str">
        <f t="shared" si="56"/>
        <v/>
      </c>
      <c r="EA34" s="25" t="str">
        <f t="shared" si="57"/>
        <v/>
      </c>
      <c r="EB34" s="25">
        <f t="shared" si="58"/>
        <v>0</v>
      </c>
      <c r="EC34" s="25" t="str">
        <f>IF(DZ34="","",COUNTIF($EA$4:EA34,EA34)-1)</f>
        <v/>
      </c>
    </row>
    <row r="35" spans="2:133" x14ac:dyDescent="0.25">
      <c r="B35" s="25">
        <f>IF('13'!$D$19="",0,1)</f>
        <v>0</v>
      </c>
      <c r="E35" s="25" t="str">
        <f>IF('6'!$D$22="","",'6'!$D$22)</f>
        <v/>
      </c>
      <c r="G35" s="25" t="str">
        <f t="shared" si="1"/>
        <v/>
      </c>
      <c r="H35" s="25" t="str">
        <f>IF(PILOTOS!D44="","",PILOTOS!D44)</f>
        <v/>
      </c>
      <c r="I35" s="25" t="str">
        <f>IF(PILOTOS!E44="","",PILOTOS!E44)</f>
        <v/>
      </c>
      <c r="J35" s="25" t="str">
        <f t="shared" si="2"/>
        <v/>
      </c>
      <c r="K35" s="25" t="str">
        <f t="shared" si="61"/>
        <v/>
      </c>
      <c r="L35" s="25" t="str">
        <f t="shared" si="62"/>
        <v/>
      </c>
      <c r="M35" s="25" t="str">
        <f t="shared" si="63"/>
        <v/>
      </c>
      <c r="N35" s="25" t="str">
        <f t="shared" si="64"/>
        <v/>
      </c>
      <c r="O35" s="25" t="str">
        <f t="shared" si="65"/>
        <v/>
      </c>
      <c r="P35" s="25" t="str">
        <f t="shared" si="66"/>
        <v/>
      </c>
      <c r="Q35" s="25" t="str">
        <f t="shared" si="67"/>
        <v/>
      </c>
      <c r="R35" s="25" t="str">
        <f t="shared" si="68"/>
        <v/>
      </c>
      <c r="S35" s="25" t="str">
        <f t="shared" si="69"/>
        <v/>
      </c>
      <c r="T35" s="25" t="str">
        <f t="shared" si="70"/>
        <v/>
      </c>
      <c r="U35" s="25" t="str">
        <f t="shared" si="13"/>
        <v/>
      </c>
      <c r="V35" s="25" t="str">
        <f t="shared" si="14"/>
        <v/>
      </c>
      <c r="W35" s="25" t="str">
        <f t="shared" si="15"/>
        <v/>
      </c>
      <c r="X35" s="25" t="str">
        <f t="shared" si="16"/>
        <v/>
      </c>
      <c r="Y35" s="25" t="str">
        <f t="shared" si="17"/>
        <v/>
      </c>
      <c r="Z35" s="25" t="str">
        <f t="shared" si="18"/>
        <v/>
      </c>
      <c r="AA35" s="25" t="str">
        <f t="shared" si="19"/>
        <v/>
      </c>
      <c r="AB35" s="25" t="str">
        <f t="shared" si="20"/>
        <v/>
      </c>
      <c r="AC35" s="25" t="str">
        <f t="shared" si="21"/>
        <v/>
      </c>
      <c r="AD35" s="25" t="str">
        <f t="shared" si="22"/>
        <v/>
      </c>
      <c r="AE35" s="25" t="str">
        <f>IF(PILOTOS!C44="","",PILOTOS!C44)</f>
        <v/>
      </c>
      <c r="AF35" s="25" t="str">
        <f t="shared" si="23"/>
        <v/>
      </c>
      <c r="AG35" s="25" t="str">
        <f>IF($H35="","",SUMIF('1'!$D$19:$D$28,Conf!$H35,'1'!$F$19:$F$28))</f>
        <v/>
      </c>
      <c r="AH35" s="25" t="str">
        <f>IF($H35="","",SUMIF('2'!$D$19:$D$28,Conf!$H35,'2'!$F$19:$F$28))</f>
        <v/>
      </c>
      <c r="AI35" s="25" t="str">
        <f>IF($H35="","",SUMIF('3'!$D$19:$D$28,Conf!$H35,'3'!$F$19:$F$28))</f>
        <v/>
      </c>
      <c r="AJ35" s="25" t="str">
        <f>IF($H35="","",SUMIF('4'!$D$19:$D$28,Conf!$H35,'4'!$F$19:$F$28))</f>
        <v/>
      </c>
      <c r="AK35" s="25" t="str">
        <f>IF($H35="","",SUMIF('5'!$D$19:$D$28,Conf!$H35,'5'!$F$19:$F$28))</f>
        <v/>
      </c>
      <c r="AL35" s="25" t="str">
        <f>IF($H35="","",SUMIF('6'!$D$19:$D$28,Conf!$H35,'6'!$F$19:$F$28))</f>
        <v/>
      </c>
      <c r="AM35" s="25" t="str">
        <f>IF($H35="","",SUMIF('7'!$D$19:$D$28,Conf!$H35,'7'!$F$19:$F$28))</f>
        <v/>
      </c>
      <c r="AN35" s="25" t="str">
        <f>IF($H35="","",SUMIF('8'!$D$19:$D$28,Conf!$H35,'8'!$F$19:$F$28))</f>
        <v/>
      </c>
      <c r="AO35" s="25" t="str">
        <f>IF($H35="","",SUMIF('9'!$D$19:$D$28,Conf!$H35,'9'!$F$19:$F$28))</f>
        <v/>
      </c>
      <c r="AP35" s="25" t="str">
        <f>IF($H35="","",SUMIF('10'!$D$19:$D$28,Conf!$H35,'10'!$F$19:$F$28))</f>
        <v/>
      </c>
      <c r="AQ35" s="25" t="str">
        <f>IF($H35="","",SUMIF('11'!$D$19:$D$28,Conf!$H35,'11'!$F$19:$F$28))</f>
        <v/>
      </c>
      <c r="AR35" s="25" t="str">
        <f>IF($H35="","",SUMIF('12'!$D$19:$D$28,Conf!$H35,'12'!$F$19:$F$28))</f>
        <v/>
      </c>
      <c r="AS35" s="25" t="str">
        <f>IF($H35="","",SUMIF('13'!$D$19:$D$28,Conf!$H35,'13'!$F$19:$F$28))</f>
        <v/>
      </c>
      <c r="AT35" s="25" t="str">
        <f>IF($H35="","",SUMIF('14'!$D$19:$D$28,Conf!$H35,'14'!$F$19:$F$28))</f>
        <v/>
      </c>
      <c r="AU35" s="25" t="str">
        <f>IF($H35="","",SUMIF('15'!$D$19:$D$28,Conf!$H35,'15'!$F$19:$F$28))</f>
        <v/>
      </c>
      <c r="AV35" s="25" t="str">
        <f>IF($H35="","",SUMIF('16'!$D$19:$D$28,Conf!$H35,'16'!$F$19:$F$28))</f>
        <v/>
      </c>
      <c r="AW35" s="25" t="str">
        <f>IF($H35="","",SUMIF('17'!$D$19:$D$28,Conf!$H35,'17'!$F$19:$F$28))</f>
        <v/>
      </c>
      <c r="AX35" s="25" t="str">
        <f>IF($H35="","",SUMIF('18'!$D$19:$D$28,Conf!$H35,'18'!$F$19:$F$28))</f>
        <v/>
      </c>
      <c r="AY35" s="25" t="str">
        <f>IF($H35="","",SUMIF('19'!$D$19:$D$28,Conf!$H35,'19'!$F$19:$F$28))</f>
        <v/>
      </c>
      <c r="AZ35" s="25" t="str">
        <f t="shared" si="24"/>
        <v/>
      </c>
      <c r="BA35" s="25" t="str">
        <f t="shared" si="25"/>
        <v/>
      </c>
      <c r="BB35" s="25" t="str">
        <f t="shared" si="26"/>
        <v/>
      </c>
      <c r="BC35" s="25" t="str">
        <f t="shared" si="27"/>
        <v/>
      </c>
      <c r="BD35" s="25" t="str">
        <f t="shared" si="28"/>
        <v/>
      </c>
      <c r="BE35" s="25" t="str">
        <f t="shared" si="29"/>
        <v/>
      </c>
      <c r="BF35" s="25" t="str">
        <f t="shared" si="30"/>
        <v/>
      </c>
      <c r="BG35" s="25" t="str">
        <f t="shared" si="31"/>
        <v/>
      </c>
      <c r="BH35" s="25" t="str">
        <f t="shared" si="32"/>
        <v/>
      </c>
      <c r="BI35" s="25" t="str">
        <f t="shared" si="33"/>
        <v/>
      </c>
      <c r="BJ35" s="25" t="str">
        <f t="shared" si="34"/>
        <v/>
      </c>
      <c r="BK35" s="25" t="str">
        <f t="shared" si="35"/>
        <v/>
      </c>
      <c r="BL35" s="25" t="str">
        <f t="shared" si="36"/>
        <v/>
      </c>
      <c r="BM35" s="25" t="str">
        <f t="shared" si="37"/>
        <v/>
      </c>
      <c r="BN35" s="25" t="str">
        <f t="shared" si="38"/>
        <v/>
      </c>
      <c r="BO35" s="25" t="str">
        <f t="shared" si="60"/>
        <v/>
      </c>
      <c r="BP35" s="25" t="str">
        <f t="shared" si="59"/>
        <v/>
      </c>
      <c r="BQ35" s="25" t="str">
        <f t="shared" si="40"/>
        <v/>
      </c>
      <c r="BR35" s="25" t="str">
        <f t="shared" si="41"/>
        <v/>
      </c>
      <c r="BS35" s="25" t="str">
        <f>IF($H35="","",RANK(AZ35,AZ$4:AZ$35,0)+COUNTIF($AZ$4:AZ35,AZ35)-1)</f>
        <v/>
      </c>
      <c r="BT35" s="25" t="str">
        <f>IF($H35="","",RANK(BA35,BA$4:BA$35,0)+COUNTIF($BA$4:BA35,BA35)-1)</f>
        <v/>
      </c>
      <c r="BU35" s="25" t="str">
        <f>IF($H35="","",RANK(BB35,BB$4:BB$35,0)+COUNTIF($BB$4:BB35,BB35)-1)</f>
        <v/>
      </c>
      <c r="BV35" s="25" t="str">
        <f>IF($H35="","",RANK(BC35,BC$4:BC$35,0)+COUNTIF($BC$4:BC35,BC35)-1)</f>
        <v/>
      </c>
      <c r="BW35" s="25" t="str">
        <f>IF($H35="","",RANK(BD35,BD$4:BD$35,0)+COUNTIF($BD$4:BD35,BD35)-1)</f>
        <v/>
      </c>
      <c r="BX35" s="25" t="str">
        <f>IF($H35="","",RANK(BE35,BE$4:BE$35,0)+COUNTIF($BE$4:BE35,BE35)-1)</f>
        <v/>
      </c>
      <c r="BY35" s="25" t="str">
        <f>IF($H35="","",RANK(BF35,BF$4:BF$35,0)+COUNTIF($BF$4:BF35,BF35)-1)</f>
        <v/>
      </c>
      <c r="BZ35" s="25" t="str">
        <f>IF($H35="","",RANK(BG35,BG$4:BG$35,0)+COUNTIF($BG$4:BG35,BG35)-1)</f>
        <v/>
      </c>
      <c r="CA35" s="25" t="str">
        <f>IF($H35="","",RANK(BH35,BH$4:BH$35,0)+COUNTIF($BH$4:BH35,BH35)-1)</f>
        <v/>
      </c>
      <c r="CB35" s="25" t="str">
        <f>IF($H35="","",RANK(BI35,BI$4:BI$35,0)+COUNTIF($BI$4:BI35,BI35)-1)</f>
        <v/>
      </c>
      <c r="CC35" s="25" t="str">
        <f>IF($H35="","",RANK(BJ35,BJ$4:BJ$35,0)+COUNTIF($BJ$4:BJ35,BJ35)-1)</f>
        <v/>
      </c>
      <c r="CD35" s="25" t="str">
        <f>IF($H35="","",RANK(BK35,BK$4:BK$35,0)+COUNTIF($BK$4:BK35,BK35)-1)</f>
        <v/>
      </c>
      <c r="CE35" s="25" t="str">
        <f>IF($H35="","",RANK(BL35,BL$4:BL$35,0)+COUNTIF($BL$4:BL35,BL35)-1)</f>
        <v/>
      </c>
      <c r="CF35" s="25" t="str">
        <f>IF($H35="","",RANK(BM35,BM$4:BM$35,0)+COUNTIF($BM$4:BM35,BM35)-1)</f>
        <v/>
      </c>
      <c r="CG35" s="25" t="str">
        <f>IF($H35="","",RANK(BN35,BN$4:BN$35,0)+COUNTIF($BN$4:BN35,BN35)-1)</f>
        <v/>
      </c>
      <c r="CH35" s="25" t="str">
        <f>IF($H35="","",RANK(BO35,BO$4:BO$35,0)+COUNTIF($BO$4:BO35,BO35)-1)</f>
        <v/>
      </c>
      <c r="CI35" s="25" t="str">
        <f>IF($H35="","",RANK(BP35,BP$4:BP$35,0)+COUNTIF($BP$4:BP35,BP35)-1)</f>
        <v/>
      </c>
      <c r="CJ35" s="25" t="str">
        <f>IF($H35="","",RANK(BQ35,BQ$4:BQ$35,0)+COUNTIF($BQ$4:BQ35,BQ35)-1)</f>
        <v/>
      </c>
      <c r="CK35" s="25" t="str">
        <f>IF($H35="","",RANK(BR35,BR$4:BR$35,0)+COUNTIF($BR$4:BR35,BR35)-1)</f>
        <v/>
      </c>
      <c r="CL35" s="25" t="str">
        <f t="shared" si="42"/>
        <v/>
      </c>
      <c r="CM35" s="25" t="str">
        <f>IF($H35="","",IF('1'!$D$14=Conf!$H35,1,0))</f>
        <v/>
      </c>
      <c r="CN35" s="25" t="str">
        <f>IF($H35="","",IF('2'!$D$14=Conf!$H35,1,0))</f>
        <v/>
      </c>
      <c r="CO35" s="25" t="str">
        <f>IF($H35="","",IF('3'!$D$14=Conf!$H35,1,0))</f>
        <v/>
      </c>
      <c r="CP35" s="25" t="str">
        <f>IF($H35="","",IF('4'!$D$14=Conf!$H35,1,0))</f>
        <v/>
      </c>
      <c r="CQ35" s="25" t="str">
        <f>IF($H35="","",IF('5'!$D$14=Conf!$H35,1,0))</f>
        <v/>
      </c>
      <c r="CR35" s="25" t="str">
        <f>IF($H35="","",IF('6'!$D$14=Conf!$H35,1,0))</f>
        <v/>
      </c>
      <c r="CS35" s="25" t="str">
        <f>IF($H35="","",IF('7'!$D$14=Conf!$H35,1,0))</f>
        <v/>
      </c>
      <c r="CT35" s="25" t="str">
        <f>IF($H35="","",IF('8'!$D$14=Conf!$H35,1,0))</f>
        <v/>
      </c>
      <c r="CU35" s="25" t="str">
        <f>IF($H35="","",IF('9'!$D$14=Conf!$H35,1,0))</f>
        <v/>
      </c>
      <c r="CV35" s="25" t="str">
        <f>IF($H35="","",IF('10'!$D$14=Conf!$H35,1,0))</f>
        <v/>
      </c>
      <c r="CW35" s="25" t="str">
        <f>IF($H35="","",IF('11'!$D$14=Conf!$H35,1,0))</f>
        <v/>
      </c>
      <c r="CX35" s="25" t="str">
        <f>IF($H35="","",IF('12'!$D$14=Conf!$H35,1,0))</f>
        <v/>
      </c>
      <c r="CY35" s="25" t="str">
        <f>IF($H35="","",IF('13'!$D$14=Conf!$H35,1,0))</f>
        <v/>
      </c>
      <c r="CZ35" s="25" t="str">
        <f>IF($H35="","",IF('14'!$D$14=Conf!$H35,1,0))</f>
        <v/>
      </c>
      <c r="DA35" s="25" t="str">
        <f>IF($H35="","",IF('15'!$D$14=Conf!$H35,1,0))</f>
        <v/>
      </c>
      <c r="DB35" s="25" t="str">
        <f>IF($H35="","",IF('16'!$D$14=Conf!$H35,1,0))</f>
        <v/>
      </c>
      <c r="DC35" s="25" t="str">
        <f>IF($H35="","",IF('17'!$D$14=Conf!$H35,1,0))</f>
        <v/>
      </c>
      <c r="DD35" s="25" t="str">
        <f>IF($H35="","",IF('18'!$D$14=Conf!$H35,1,0))</f>
        <v/>
      </c>
      <c r="DE35" s="25" t="str">
        <f>IF($H35="","",IF('19'!$D$14=Conf!$H35,1,0))</f>
        <v/>
      </c>
      <c r="DG35" s="25" t="str">
        <f t="shared" si="43"/>
        <v/>
      </c>
      <c r="DH35" s="25" t="str">
        <f t="shared" si="44"/>
        <v/>
      </c>
      <c r="DI35" s="25" t="str">
        <f t="shared" si="45"/>
        <v/>
      </c>
      <c r="DJ35" s="25" t="str">
        <f t="shared" si="46"/>
        <v/>
      </c>
      <c r="DK35" s="25" t="str">
        <f>IF(DH35="","",COUNTIF($DI$4:DI35,DI35)-1)</f>
        <v/>
      </c>
      <c r="DM35" s="25" t="str">
        <f t="shared" si="47"/>
        <v/>
      </c>
      <c r="DN35" s="25" t="str">
        <f t="shared" si="48"/>
        <v/>
      </c>
      <c r="DO35" s="25" t="str">
        <f t="shared" si="49"/>
        <v/>
      </c>
      <c r="DP35" s="25" t="str">
        <f t="shared" si="50"/>
        <v/>
      </c>
      <c r="DQ35" s="25" t="str">
        <f>IF(DN35="","",COUNTIF($DO$4:DO35,DO35)-1)</f>
        <v/>
      </c>
      <c r="DS35" s="25" t="str">
        <f t="shared" si="51"/>
        <v/>
      </c>
      <c r="DT35" s="25" t="str">
        <f t="shared" si="52"/>
        <v/>
      </c>
      <c r="DU35" s="25" t="str">
        <f t="shared" si="53"/>
        <v/>
      </c>
      <c r="DV35" s="25" t="str">
        <f t="shared" si="54"/>
        <v/>
      </c>
      <c r="DW35" s="25" t="str">
        <f>IF(DT35="","",COUNTIF($DU$4:DU35,DU35)-1)</f>
        <v/>
      </c>
      <c r="DY35" s="25" t="str">
        <f t="shared" si="55"/>
        <v/>
      </c>
      <c r="DZ35" s="25" t="str">
        <f t="shared" si="56"/>
        <v/>
      </c>
      <c r="EA35" s="25" t="str">
        <f t="shared" si="57"/>
        <v/>
      </c>
      <c r="EB35" s="25">
        <f t="shared" si="58"/>
        <v>0</v>
      </c>
      <c r="EC35" s="25" t="str">
        <f>IF(DZ35="","",COUNTIF($EA$4:EA35,EA35)-1)</f>
        <v/>
      </c>
    </row>
    <row r="36" spans="2:133" x14ac:dyDescent="0.25">
      <c r="B36" s="25">
        <f>IF('14'!$D$19="",0,1)</f>
        <v>0</v>
      </c>
      <c r="E36" s="25" t="str">
        <f>IF('6'!$D$23="","",'6'!$D$23)</f>
        <v/>
      </c>
      <c r="AF36" s="30" t="s">
        <v>98</v>
      </c>
      <c r="AG36" s="25">
        <f>IF('1'!$D$30=TRUE,2,1)</f>
        <v>1</v>
      </c>
      <c r="AH36" s="25">
        <f>IF('2'!$D$30=TRUE,2,1)</f>
        <v>1</v>
      </c>
      <c r="AI36" s="25">
        <f>IF('3'!$D$30=TRUE,2,1)</f>
        <v>1</v>
      </c>
      <c r="AJ36" s="25">
        <f>IF('4'!$D$30=TRUE,2,1)</f>
        <v>1</v>
      </c>
      <c r="AK36" s="25">
        <f>IF('5'!$D$30=TRUE,2,1)</f>
        <v>1</v>
      </c>
      <c r="AL36" s="25">
        <f>IF('6'!$D$30=TRUE,2,1)</f>
        <v>1</v>
      </c>
      <c r="AM36" s="25">
        <f>IF('7'!$D$30=TRUE,2,1)</f>
        <v>1</v>
      </c>
      <c r="AN36" s="25">
        <f>IF('8'!$D$30=TRUE,2,1)</f>
        <v>1</v>
      </c>
      <c r="AO36" s="25">
        <f>IF('9'!$D$30=TRUE,2,1)</f>
        <v>1</v>
      </c>
      <c r="AP36" s="25">
        <f>IF('10'!$D$30=TRUE,2,1)</f>
        <v>1</v>
      </c>
      <c r="AQ36" s="25">
        <f>IF('11'!$D$30=TRUE,2,1)</f>
        <v>1</v>
      </c>
      <c r="AR36" s="25">
        <f>IF('12'!$D$30=TRUE,2,1)</f>
        <v>1</v>
      </c>
      <c r="AS36" s="25">
        <f>IF('13'!$D$30=TRUE,2,1)</f>
        <v>1</v>
      </c>
      <c r="AT36" s="25">
        <f>IF('14'!$D$30=TRUE,2,1)</f>
        <v>1</v>
      </c>
      <c r="AU36" s="25">
        <f>IF('15'!$D$30=TRUE,2,1)</f>
        <v>1</v>
      </c>
      <c r="AV36" s="25">
        <f>IF('16'!$D$30=TRUE,2,1)</f>
        <v>1</v>
      </c>
      <c r="AW36" s="25">
        <f>IF('17'!$D$30=TRUE,2,1)</f>
        <v>1</v>
      </c>
      <c r="AX36" s="25">
        <f>IF('18'!$D$30=TRUE,2,1)</f>
        <v>1</v>
      </c>
      <c r="AY36" s="25">
        <f>IF('19'!$D$30=TRUE,2,1)</f>
        <v>1</v>
      </c>
    </row>
    <row r="37" spans="2:133" x14ac:dyDescent="0.25">
      <c r="B37" s="25">
        <f>IF('15'!$D$19="",0,1)</f>
        <v>0</v>
      </c>
      <c r="E37" s="24" t="str">
        <f>C8</f>
        <v>GP CANADA</v>
      </c>
      <c r="H37" s="27">
        <v>2</v>
      </c>
      <c r="I37" s="27">
        <v>3</v>
      </c>
      <c r="J37" s="27">
        <v>4</v>
      </c>
      <c r="K37" s="27">
        <v>5</v>
      </c>
      <c r="L37" s="27">
        <v>6</v>
      </c>
      <c r="M37" s="27">
        <v>7</v>
      </c>
      <c r="N37" s="27">
        <v>8</v>
      </c>
      <c r="O37" s="27">
        <v>9</v>
      </c>
      <c r="P37" s="27">
        <v>10</v>
      </c>
      <c r="Q37" s="27">
        <v>11</v>
      </c>
      <c r="R37" s="27">
        <v>12</v>
      </c>
      <c r="S37" s="27">
        <v>13</v>
      </c>
      <c r="T37" s="27">
        <v>14</v>
      </c>
      <c r="U37" s="27">
        <v>15</v>
      </c>
      <c r="V37" s="27">
        <v>16</v>
      </c>
      <c r="W37" s="27">
        <v>17</v>
      </c>
      <c r="X37" s="27">
        <v>18</v>
      </c>
      <c r="Y37" s="27">
        <v>19</v>
      </c>
      <c r="Z37" s="27">
        <v>20</v>
      </c>
      <c r="AA37" s="27">
        <v>21</v>
      </c>
      <c r="AB37" s="27">
        <v>22</v>
      </c>
      <c r="AC37" s="27">
        <v>23</v>
      </c>
      <c r="AD37" s="27">
        <v>24</v>
      </c>
      <c r="AE37" s="27">
        <v>25</v>
      </c>
      <c r="AF37" s="27">
        <v>26</v>
      </c>
      <c r="AG37" s="27">
        <v>27</v>
      </c>
      <c r="AH37" s="27">
        <v>28</v>
      </c>
      <c r="AI37" s="27">
        <v>29</v>
      </c>
      <c r="AJ37" s="27">
        <v>30</v>
      </c>
      <c r="AK37" s="27">
        <v>31</v>
      </c>
      <c r="AL37" s="27">
        <v>32</v>
      </c>
      <c r="AM37" s="27">
        <v>33</v>
      </c>
      <c r="AN37" s="27">
        <v>34</v>
      </c>
      <c r="AO37" s="27">
        <v>35</v>
      </c>
      <c r="AP37" s="27">
        <v>36</v>
      </c>
      <c r="AQ37" s="27">
        <v>37</v>
      </c>
      <c r="AR37" s="27">
        <v>38</v>
      </c>
      <c r="AS37" s="27">
        <v>39</v>
      </c>
      <c r="AT37" s="27">
        <v>40</v>
      </c>
      <c r="AU37" s="27">
        <v>41</v>
      </c>
      <c r="AV37" s="27">
        <v>42</v>
      </c>
      <c r="AW37" s="27">
        <v>43</v>
      </c>
      <c r="AX37" s="27">
        <v>44</v>
      </c>
      <c r="AY37" s="27">
        <v>45</v>
      </c>
      <c r="AZ37" s="27">
        <v>46</v>
      </c>
      <c r="BA37" s="27">
        <v>47</v>
      </c>
      <c r="BB37" s="27">
        <v>48</v>
      </c>
      <c r="BC37" s="27">
        <v>49</v>
      </c>
      <c r="BD37" s="27">
        <v>50</v>
      </c>
      <c r="BE37" s="27">
        <v>51</v>
      </c>
      <c r="BF37" s="27">
        <v>52</v>
      </c>
      <c r="BG37" s="27">
        <v>53</v>
      </c>
      <c r="BH37" s="27">
        <v>54</v>
      </c>
      <c r="BI37" s="27">
        <v>55</v>
      </c>
      <c r="BJ37" s="27">
        <v>56</v>
      </c>
      <c r="BK37" s="27">
        <v>57</v>
      </c>
      <c r="BL37" s="27">
        <v>58</v>
      </c>
      <c r="BM37" s="27">
        <v>59</v>
      </c>
      <c r="BN37" s="27">
        <v>60</v>
      </c>
      <c r="BO37" s="27">
        <v>61</v>
      </c>
      <c r="BP37" s="27">
        <v>62</v>
      </c>
      <c r="BQ37" s="27">
        <v>63</v>
      </c>
      <c r="BR37" s="27">
        <v>64</v>
      </c>
      <c r="BS37" s="27">
        <v>65</v>
      </c>
      <c r="BT37" s="27">
        <v>66</v>
      </c>
      <c r="BU37" s="27">
        <v>67</v>
      </c>
      <c r="BV37" s="27">
        <v>68</v>
      </c>
      <c r="BW37" s="27">
        <v>69</v>
      </c>
      <c r="BX37" s="27">
        <v>70</v>
      </c>
      <c r="BY37" s="27">
        <v>71</v>
      </c>
      <c r="BZ37" s="27">
        <v>72</v>
      </c>
      <c r="CA37" s="27">
        <v>73</v>
      </c>
      <c r="CB37" s="27">
        <v>74</v>
      </c>
      <c r="CC37" s="27">
        <v>75</v>
      </c>
      <c r="CD37" s="27">
        <v>76</v>
      </c>
      <c r="CE37" s="27">
        <v>77</v>
      </c>
      <c r="CF37" s="27">
        <v>78</v>
      </c>
      <c r="CG37" s="27">
        <v>79</v>
      </c>
      <c r="CH37" s="27">
        <v>80</v>
      </c>
      <c r="CI37" s="27">
        <v>81</v>
      </c>
      <c r="CJ37" s="27">
        <v>82</v>
      </c>
      <c r="CK37" s="27">
        <v>83</v>
      </c>
      <c r="CL37" s="27">
        <v>84</v>
      </c>
      <c r="CM37" s="27">
        <v>85</v>
      </c>
      <c r="CN37" s="27">
        <v>86</v>
      </c>
      <c r="CO37" s="27">
        <v>87</v>
      </c>
      <c r="CP37" s="27">
        <v>88</v>
      </c>
      <c r="CQ37" s="27">
        <v>89</v>
      </c>
      <c r="CR37" s="27">
        <v>90</v>
      </c>
      <c r="CS37" s="27">
        <v>91</v>
      </c>
      <c r="CT37" s="27">
        <v>92</v>
      </c>
      <c r="CU37" s="27">
        <v>93</v>
      </c>
      <c r="CV37" s="27">
        <v>94</v>
      </c>
      <c r="CW37" s="27">
        <v>95</v>
      </c>
      <c r="CX37" s="27">
        <v>96</v>
      </c>
      <c r="CY37" s="27">
        <v>97</v>
      </c>
      <c r="CZ37" s="27">
        <v>98</v>
      </c>
      <c r="DA37" s="27">
        <v>99</v>
      </c>
      <c r="DB37" s="27">
        <v>100</v>
      </c>
      <c r="DC37" s="27">
        <v>101</v>
      </c>
      <c r="DD37" s="27">
        <v>102</v>
      </c>
      <c r="DE37" s="27">
        <v>103</v>
      </c>
    </row>
    <row r="38" spans="2:133" x14ac:dyDescent="0.25">
      <c r="B38" s="25">
        <f>IF('16'!$D$19="",0,1)</f>
        <v>0</v>
      </c>
      <c r="E38" s="24" t="str">
        <f>IF('7'!$D$19="","",'7'!$D$19)</f>
        <v/>
      </c>
      <c r="G38" s="189" t="s">
        <v>77</v>
      </c>
      <c r="H38" s="189"/>
      <c r="I38" s="189"/>
      <c r="J38" s="189"/>
      <c r="K38" s="189" t="s">
        <v>76</v>
      </c>
      <c r="L38" s="189"/>
      <c r="M38" s="189"/>
      <c r="N38" s="189"/>
      <c r="O38" s="189"/>
      <c r="P38" s="189"/>
      <c r="Q38" s="189"/>
      <c r="R38" s="189"/>
      <c r="S38" s="189"/>
      <c r="T38" s="189"/>
      <c r="U38" s="189" t="s">
        <v>78</v>
      </c>
      <c r="V38" s="189"/>
      <c r="W38" s="189"/>
      <c r="X38" s="189"/>
      <c r="Y38" s="189"/>
      <c r="Z38" s="189"/>
      <c r="AA38" s="189"/>
      <c r="AB38" s="189"/>
      <c r="AC38" s="189"/>
      <c r="AD38" s="189"/>
      <c r="AE38" s="189" t="s">
        <v>89</v>
      </c>
      <c r="AF38" s="189"/>
      <c r="AG38" s="189" t="s">
        <v>92</v>
      </c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89"/>
      <c r="AV38" s="189"/>
      <c r="AW38" s="189"/>
      <c r="AX38" s="189"/>
      <c r="AY38" s="189"/>
      <c r="AZ38" s="189" t="s">
        <v>93</v>
      </c>
      <c r="BA38" s="189"/>
      <c r="BB38" s="189"/>
      <c r="BC38" s="189"/>
      <c r="BD38" s="189"/>
      <c r="BE38" s="189"/>
      <c r="BF38" s="189"/>
      <c r="BG38" s="189"/>
      <c r="BH38" s="189"/>
      <c r="BI38" s="189"/>
      <c r="BJ38" s="189"/>
      <c r="BK38" s="189"/>
      <c r="BL38" s="189"/>
      <c r="BM38" s="189"/>
      <c r="BN38" s="189"/>
      <c r="BO38" s="189"/>
      <c r="BP38" s="189"/>
      <c r="BQ38" s="189"/>
      <c r="BR38" s="189"/>
      <c r="BS38" s="189" t="s">
        <v>94</v>
      </c>
      <c r="BT38" s="189"/>
      <c r="BU38" s="189"/>
      <c r="BV38" s="189"/>
      <c r="BW38" s="189"/>
      <c r="BX38" s="189"/>
      <c r="BY38" s="189"/>
      <c r="BZ38" s="189"/>
      <c r="CA38" s="189"/>
      <c r="CB38" s="189"/>
      <c r="CC38" s="189"/>
      <c r="CD38" s="189"/>
      <c r="CE38" s="189"/>
      <c r="CF38" s="189"/>
      <c r="CG38" s="189"/>
      <c r="CH38" s="189"/>
      <c r="CI38" s="189"/>
      <c r="CJ38" s="189"/>
      <c r="CK38" s="189"/>
      <c r="CL38" s="189" t="s">
        <v>95</v>
      </c>
      <c r="CM38" s="189" t="s">
        <v>96</v>
      </c>
      <c r="CN38" s="189"/>
      <c r="CO38" s="189"/>
      <c r="CP38" s="189"/>
      <c r="CQ38" s="189"/>
      <c r="CR38" s="189"/>
      <c r="CS38" s="189"/>
      <c r="CT38" s="189"/>
      <c r="CU38" s="189"/>
      <c r="CV38" s="189"/>
      <c r="CW38" s="189"/>
      <c r="CX38" s="189"/>
      <c r="CY38" s="189"/>
      <c r="CZ38" s="189"/>
      <c r="DA38" s="189"/>
      <c r="DB38" s="189"/>
      <c r="DC38" s="189"/>
      <c r="DD38" s="189"/>
      <c r="DE38" s="189"/>
    </row>
    <row r="39" spans="2:133" x14ac:dyDescent="0.25">
      <c r="B39" s="25">
        <f>IF('17'!$D$19="",0,1)</f>
        <v>0</v>
      </c>
      <c r="E39" s="24" t="str">
        <f>IF('7'!$D$20="","",'7'!$D$20)</f>
        <v/>
      </c>
      <c r="G39" s="28" t="s">
        <v>30</v>
      </c>
      <c r="H39" s="28" t="s">
        <v>32</v>
      </c>
      <c r="I39" s="28" t="s">
        <v>97</v>
      </c>
      <c r="J39" s="29" t="s">
        <v>62</v>
      </c>
      <c r="K39" s="28" t="s">
        <v>66</v>
      </c>
      <c r="L39" s="28" t="s">
        <v>67</v>
      </c>
      <c r="M39" s="28" t="s">
        <v>68</v>
      </c>
      <c r="N39" s="28" t="s">
        <v>69</v>
      </c>
      <c r="O39" s="28" t="s">
        <v>70</v>
      </c>
      <c r="P39" s="28" t="s">
        <v>71</v>
      </c>
      <c r="Q39" s="28" t="s">
        <v>72</v>
      </c>
      <c r="R39" s="28" t="s">
        <v>73</v>
      </c>
      <c r="S39" s="28" t="s">
        <v>74</v>
      </c>
      <c r="T39" s="28" t="s">
        <v>75</v>
      </c>
      <c r="U39" s="28" t="s">
        <v>79</v>
      </c>
      <c r="V39" s="28" t="s">
        <v>80</v>
      </c>
      <c r="W39" s="28" t="s">
        <v>81</v>
      </c>
      <c r="X39" s="28" t="s">
        <v>82</v>
      </c>
      <c r="Y39" s="28" t="s">
        <v>83</v>
      </c>
      <c r="Z39" s="28" t="s">
        <v>84</v>
      </c>
      <c r="AA39" s="28" t="s">
        <v>85</v>
      </c>
      <c r="AB39" s="28" t="s">
        <v>86</v>
      </c>
      <c r="AC39" s="28" t="s">
        <v>87</v>
      </c>
      <c r="AD39" s="28" t="s">
        <v>88</v>
      </c>
      <c r="AE39" s="28" t="s">
        <v>90</v>
      </c>
      <c r="AF39" s="28" t="s">
        <v>91</v>
      </c>
      <c r="AG39" s="28">
        <v>1</v>
      </c>
      <c r="AH39" s="28">
        <v>2</v>
      </c>
      <c r="AI39" s="28">
        <v>3</v>
      </c>
      <c r="AJ39" s="28">
        <v>4</v>
      </c>
      <c r="AK39" s="28">
        <v>5</v>
      </c>
      <c r="AL39" s="28">
        <v>6</v>
      </c>
      <c r="AM39" s="28">
        <v>7</v>
      </c>
      <c r="AN39" s="28">
        <v>8</v>
      </c>
      <c r="AO39" s="28">
        <v>9</v>
      </c>
      <c r="AP39" s="28">
        <v>10</v>
      </c>
      <c r="AQ39" s="28">
        <v>11</v>
      </c>
      <c r="AR39" s="28">
        <v>12</v>
      </c>
      <c r="AS39" s="28">
        <v>13</v>
      </c>
      <c r="AT39" s="28">
        <v>14</v>
      </c>
      <c r="AU39" s="28">
        <v>15</v>
      </c>
      <c r="AV39" s="28">
        <v>16</v>
      </c>
      <c r="AW39" s="28">
        <v>17</v>
      </c>
      <c r="AX39" s="28">
        <v>18</v>
      </c>
      <c r="AY39" s="28">
        <v>19</v>
      </c>
      <c r="AZ39" s="28">
        <v>1</v>
      </c>
      <c r="BA39" s="28">
        <v>2</v>
      </c>
      <c r="BB39" s="28">
        <v>3</v>
      </c>
      <c r="BC39" s="28">
        <v>4</v>
      </c>
      <c r="BD39" s="28">
        <v>5</v>
      </c>
      <c r="BE39" s="28">
        <v>6</v>
      </c>
      <c r="BF39" s="28">
        <v>7</v>
      </c>
      <c r="BG39" s="28">
        <v>8</v>
      </c>
      <c r="BH39" s="28">
        <v>9</v>
      </c>
      <c r="BI39" s="28">
        <v>10</v>
      </c>
      <c r="BJ39" s="28">
        <v>11</v>
      </c>
      <c r="BK39" s="28">
        <v>12</v>
      </c>
      <c r="BL39" s="28">
        <v>13</v>
      </c>
      <c r="BM39" s="28">
        <v>14</v>
      </c>
      <c r="BN39" s="28">
        <v>15</v>
      </c>
      <c r="BO39" s="28">
        <v>16</v>
      </c>
      <c r="BP39" s="28">
        <v>17</v>
      </c>
      <c r="BQ39" s="28">
        <v>18</v>
      </c>
      <c r="BR39" s="28">
        <v>19</v>
      </c>
      <c r="BS39" s="28">
        <v>1</v>
      </c>
      <c r="BT39" s="28">
        <v>2</v>
      </c>
      <c r="BU39" s="28">
        <v>3</v>
      </c>
      <c r="BV39" s="28">
        <v>4</v>
      </c>
      <c r="BW39" s="28">
        <v>5</v>
      </c>
      <c r="BX39" s="28">
        <v>6</v>
      </c>
      <c r="BY39" s="28">
        <v>7</v>
      </c>
      <c r="BZ39" s="28">
        <v>8</v>
      </c>
      <c r="CA39" s="28">
        <v>9</v>
      </c>
      <c r="CB39" s="28">
        <v>10</v>
      </c>
      <c r="CC39" s="28">
        <v>11</v>
      </c>
      <c r="CD39" s="28">
        <v>12</v>
      </c>
      <c r="CE39" s="28">
        <v>13</v>
      </c>
      <c r="CF39" s="28">
        <v>14</v>
      </c>
      <c r="CG39" s="28">
        <v>15</v>
      </c>
      <c r="CH39" s="28">
        <v>16</v>
      </c>
      <c r="CI39" s="28">
        <v>17</v>
      </c>
      <c r="CJ39" s="28">
        <v>18</v>
      </c>
      <c r="CK39" s="28">
        <v>19</v>
      </c>
      <c r="CL39" s="189"/>
      <c r="CM39" s="28">
        <v>1</v>
      </c>
      <c r="CN39" s="28">
        <v>2</v>
      </c>
      <c r="CO39" s="28">
        <v>3</v>
      </c>
      <c r="CP39" s="28">
        <v>4</v>
      </c>
      <c r="CQ39" s="28">
        <v>5</v>
      </c>
      <c r="CR39" s="28">
        <v>6</v>
      </c>
      <c r="CS39" s="28">
        <v>7</v>
      </c>
      <c r="CT39" s="28">
        <v>8</v>
      </c>
      <c r="CU39" s="28">
        <v>9</v>
      </c>
      <c r="CV39" s="28">
        <v>10</v>
      </c>
      <c r="CW39" s="28">
        <v>11</v>
      </c>
      <c r="CX39" s="28">
        <v>12</v>
      </c>
      <c r="CY39" s="28">
        <v>13</v>
      </c>
      <c r="CZ39" s="28">
        <v>14</v>
      </c>
      <c r="DA39" s="28">
        <v>15</v>
      </c>
      <c r="DB39" s="28">
        <v>16</v>
      </c>
      <c r="DC39" s="28">
        <v>17</v>
      </c>
      <c r="DD39" s="28">
        <v>18</v>
      </c>
      <c r="DE39" s="28">
        <v>19</v>
      </c>
      <c r="DG39" s="72" t="s">
        <v>30</v>
      </c>
      <c r="DH39" s="72" t="s">
        <v>31</v>
      </c>
      <c r="DI39" s="72" t="s">
        <v>151</v>
      </c>
      <c r="DJ39" s="72" t="s">
        <v>150</v>
      </c>
      <c r="DK39" s="72" t="s">
        <v>152</v>
      </c>
    </row>
    <row r="40" spans="2:133" x14ac:dyDescent="0.25">
      <c r="B40" s="25">
        <f>IF('18'!$D$19="",0,1)</f>
        <v>0</v>
      </c>
      <c r="E40" s="24" t="str">
        <f>IF('7'!$D$21="","",'7'!$D$21)</f>
        <v/>
      </c>
      <c r="G40" s="25">
        <f>IF(H40="","",RANK(J40,$J$40:$J$52,0)+U40+AF40)</f>
        <v>1</v>
      </c>
      <c r="H40" s="25" t="str">
        <f>IF(PILOTOS!G13="","",PILOTOS!G13)</f>
        <v>Red Bull</v>
      </c>
      <c r="I40" s="28"/>
      <c r="J40" s="25">
        <f>IF(H40="","",SUMIF($I$4:$I$35,H40,$J$4:$J$35))</f>
        <v>0</v>
      </c>
      <c r="K40" s="25">
        <f>IF(H40="","",SUMIF($I$4:$I$35,H40,$K$4:$K$35))</f>
        <v>0</v>
      </c>
      <c r="L40" s="28"/>
      <c r="M40" s="28"/>
      <c r="N40" s="28"/>
      <c r="O40" s="28"/>
      <c r="P40" s="28"/>
      <c r="Q40" s="28"/>
      <c r="R40" s="28"/>
      <c r="S40" s="28"/>
      <c r="T40" s="28"/>
      <c r="U40" s="35">
        <f>IF(H40="","",SUMPRODUCT(($J$40:$J$52=J40)*($K$40:$K$52&gt;K40)))</f>
        <v>0</v>
      </c>
      <c r="V40" s="28"/>
      <c r="W40" s="28"/>
      <c r="X40" s="28"/>
      <c r="Y40" s="28"/>
      <c r="Z40" s="28"/>
      <c r="AA40" s="28"/>
      <c r="AB40" s="28"/>
      <c r="AC40" s="28"/>
      <c r="AD40" s="28"/>
      <c r="AE40" s="25">
        <v>1</v>
      </c>
      <c r="AF40" s="25">
        <f>IF(H40="","",SUMPRODUCT(($J$40:$J$52=J40)*($K$40:$K$52=K40)*($AE$40:$AE$52&lt;AE40)))</f>
        <v>0</v>
      </c>
      <c r="AG40" s="25">
        <f>IF($H40="","",SUMIF($I$4:$I$35,$H40,AG$4:AG$35))</f>
        <v>0</v>
      </c>
      <c r="AH40" s="25">
        <f t="shared" ref="AH40:AY52" si="71">IF($H40="","",SUMIF($I$4:$I$35,$H40,AH$4:AH$35))</f>
        <v>0</v>
      </c>
      <c r="AI40" s="25">
        <f t="shared" si="71"/>
        <v>0</v>
      </c>
      <c r="AJ40" s="25">
        <f t="shared" si="71"/>
        <v>0</v>
      </c>
      <c r="AK40" s="25">
        <f t="shared" si="71"/>
        <v>0</v>
      </c>
      <c r="AL40" s="25">
        <f t="shared" si="71"/>
        <v>0</v>
      </c>
      <c r="AM40" s="25">
        <f t="shared" si="71"/>
        <v>0</v>
      </c>
      <c r="AN40" s="25">
        <f t="shared" si="71"/>
        <v>0</v>
      </c>
      <c r="AO40" s="25">
        <f t="shared" si="71"/>
        <v>0</v>
      </c>
      <c r="AP40" s="25">
        <f t="shared" si="71"/>
        <v>0</v>
      </c>
      <c r="AQ40" s="25">
        <f t="shared" si="71"/>
        <v>0</v>
      </c>
      <c r="AR40" s="25">
        <f t="shared" si="71"/>
        <v>0</v>
      </c>
      <c r="AS40" s="25">
        <f t="shared" si="71"/>
        <v>0</v>
      </c>
      <c r="AT40" s="25">
        <f t="shared" si="71"/>
        <v>0</v>
      </c>
      <c r="AU40" s="25">
        <f t="shared" si="71"/>
        <v>0</v>
      </c>
      <c r="AV40" s="25">
        <f t="shared" si="71"/>
        <v>0</v>
      </c>
      <c r="AW40" s="25">
        <f t="shared" si="71"/>
        <v>0</v>
      </c>
      <c r="AX40" s="25">
        <f t="shared" si="71"/>
        <v>0</v>
      </c>
      <c r="AY40" s="25">
        <f t="shared" si="71"/>
        <v>0</v>
      </c>
      <c r="AZ40" s="25">
        <f>IFERROR(AG40,"")</f>
        <v>0</v>
      </c>
      <c r="BA40" s="25">
        <f>IFERROR(AZ40+AH40,"")</f>
        <v>0</v>
      </c>
      <c r="BB40" s="25">
        <f t="shared" ref="BB40:BR40" si="72">IFERROR(BA40+AI40,"")</f>
        <v>0</v>
      </c>
      <c r="BC40" s="25">
        <f t="shared" si="72"/>
        <v>0</v>
      </c>
      <c r="BD40" s="25">
        <f t="shared" si="72"/>
        <v>0</v>
      </c>
      <c r="BE40" s="25">
        <f t="shared" si="72"/>
        <v>0</v>
      </c>
      <c r="BF40" s="25">
        <f t="shared" si="72"/>
        <v>0</v>
      </c>
      <c r="BG40" s="25">
        <f t="shared" si="72"/>
        <v>0</v>
      </c>
      <c r="BH40" s="25">
        <f t="shared" si="72"/>
        <v>0</v>
      </c>
      <c r="BI40" s="25">
        <f t="shared" si="72"/>
        <v>0</v>
      </c>
      <c r="BJ40" s="25">
        <f t="shared" si="72"/>
        <v>0</v>
      </c>
      <c r="BK40" s="25">
        <f t="shared" si="72"/>
        <v>0</v>
      </c>
      <c r="BL40" s="25">
        <f t="shared" si="72"/>
        <v>0</v>
      </c>
      <c r="BM40" s="25">
        <f t="shared" si="72"/>
        <v>0</v>
      </c>
      <c r="BN40" s="25">
        <f t="shared" si="72"/>
        <v>0</v>
      </c>
      <c r="BO40" s="25">
        <f t="shared" si="72"/>
        <v>0</v>
      </c>
      <c r="BP40" s="25">
        <f t="shared" si="72"/>
        <v>0</v>
      </c>
      <c r="BQ40" s="25">
        <f t="shared" si="72"/>
        <v>0</v>
      </c>
      <c r="BR40" s="25">
        <f t="shared" si="72"/>
        <v>0</v>
      </c>
      <c r="BS40" s="25">
        <f>IF($H40="","",RANK(AZ40,AZ$40:AZ$52,0)+COUNTIF($AZ$40:AZ40,AZ40)-1)</f>
        <v>1</v>
      </c>
      <c r="BT40" s="25">
        <f>IF($H40="","",RANK(BA40,BA$40:BA$52,0)+COUNTIF($BA$40:BA40,BA40)-1)</f>
        <v>1</v>
      </c>
      <c r="BU40" s="25">
        <f>IF($H40="","",RANK(BB40,BB$40:BB$52,0)+COUNTIF($BB$40:BB40,BB40)-1)</f>
        <v>1</v>
      </c>
      <c r="BV40" s="25">
        <f>IF($H40="","",RANK(BC40,BC$40:BC$52,0)+COUNTIF($BC$40:BC40,BC40)-1)</f>
        <v>1</v>
      </c>
      <c r="BW40" s="25">
        <f>IF($H40="","",RANK(BD40,BD$40:BD$52,0)+COUNTIF($BD$40:BD40,BD40)-1)</f>
        <v>1</v>
      </c>
      <c r="BX40" s="25">
        <f>IF($H40="","",RANK(BE40,BE$40:BE$52,0)+COUNTIF($BE$40:BE40,BE40)-1)</f>
        <v>1</v>
      </c>
      <c r="BY40" s="25">
        <f>IF($H40="","",RANK(BF40,BF$40:BF$52,0)+COUNTIF($BF$40:BF40,BF40)-1)</f>
        <v>1</v>
      </c>
      <c r="BZ40" s="25">
        <f>IF($H40="","",RANK(BG40,BG$40:BG$52,0)+COUNTIF($BG$40:BG40,BG40)-1)</f>
        <v>1</v>
      </c>
      <c r="CA40" s="25">
        <f>IF($H40="","",RANK(BH40,BH$40:BH$52,0)+COUNTIF($BH$40:BH40,BH40)-1)</f>
        <v>1</v>
      </c>
      <c r="CB40" s="25">
        <f>IF($H40="","",RANK(BI40,BI$40:BI$52,0)+COUNTIF($BI$40:BI40,BI40)-1)</f>
        <v>1</v>
      </c>
      <c r="CC40" s="25">
        <f>IF($H40="","",RANK(BJ40,BJ$40:BJ$52,0)+COUNTIF($BJ$40:BJ40,BJ40)-1)</f>
        <v>1</v>
      </c>
      <c r="CD40" s="25">
        <f>IF($H40="","",RANK(BK40,BK$40:BK$52,0)+COUNTIF($BK$40:BK40,BK40)-1)</f>
        <v>1</v>
      </c>
      <c r="CE40" s="25">
        <f>IF($H40="","",RANK(BL40,BL$40:BL$52,0)+COUNTIF($BL$40:BL40,BL40)-1)</f>
        <v>1</v>
      </c>
      <c r="CF40" s="25">
        <f>IF($H40="","",RANK(BM40,BM$40:BM$52,0)+COUNTIF($BM$40:BM40,BM40)-1)</f>
        <v>1</v>
      </c>
      <c r="CG40" s="25">
        <f>IF($H40="","",RANK(BN40,BN$40:BN$52,0)+COUNTIF($BN$40:BN40,BN40)-1)</f>
        <v>1</v>
      </c>
      <c r="CH40" s="25">
        <f>IF($H40="","",RANK(BO40,BO$40:BO$52,0)+COUNTIF($BO$40:BO40,BO40)-1)</f>
        <v>1</v>
      </c>
      <c r="CI40" s="25">
        <f>IF($H40="","",RANK(BP40,BP$40:BP$52,0)+COUNTIF($BP$40:BP40,BP40)-1)</f>
        <v>1</v>
      </c>
      <c r="CJ40" s="25">
        <f>IF($H40="","",RANK(BQ40,BQ$40:BQ$52,0)+COUNTIF($BQ$40:BQ40,BQ40)-1)</f>
        <v>1</v>
      </c>
      <c r="CK40" s="25">
        <f>IF($H40="","",RANK(BR40,BR$40:BR$52,0)+COUNTIF($BR$40:BR40,BR40)-1)</f>
        <v>1</v>
      </c>
      <c r="CL40" s="25">
        <f>IF(H40="","",SUM(CM40:DE40))</f>
        <v>0</v>
      </c>
      <c r="CM40" s="25">
        <f>IF($H40="","",SUMIF($I$4:$I$35,$H40,CM$4:CM$35))</f>
        <v>0</v>
      </c>
      <c r="CN40" s="25">
        <f t="shared" ref="CN40:DE52" si="73">IF($H40="","",SUMIF($I$4:$I$35,$H40,CN$4:CN$35))</f>
        <v>0</v>
      </c>
      <c r="CO40" s="25">
        <f t="shared" si="73"/>
        <v>0</v>
      </c>
      <c r="CP40" s="25">
        <f t="shared" si="73"/>
        <v>0</v>
      </c>
      <c r="CQ40" s="25">
        <f t="shared" si="73"/>
        <v>0</v>
      </c>
      <c r="CR40" s="25">
        <f t="shared" si="73"/>
        <v>0</v>
      </c>
      <c r="CS40" s="25">
        <f t="shared" si="73"/>
        <v>0</v>
      </c>
      <c r="CT40" s="25">
        <f t="shared" si="73"/>
        <v>0</v>
      </c>
      <c r="CU40" s="25">
        <f t="shared" si="73"/>
        <v>0</v>
      </c>
      <c r="CV40" s="25">
        <f t="shared" si="73"/>
        <v>0</v>
      </c>
      <c r="CW40" s="25">
        <f t="shared" si="73"/>
        <v>0</v>
      </c>
      <c r="CX40" s="25">
        <f t="shared" si="73"/>
        <v>0</v>
      </c>
      <c r="CY40" s="25">
        <f t="shared" si="73"/>
        <v>0</v>
      </c>
      <c r="CZ40" s="25">
        <f t="shared" si="73"/>
        <v>0</v>
      </c>
      <c r="DA40" s="25">
        <f t="shared" si="73"/>
        <v>0</v>
      </c>
      <c r="DB40" s="25">
        <f t="shared" si="73"/>
        <v>0</v>
      </c>
      <c r="DC40" s="25">
        <f t="shared" si="73"/>
        <v>0</v>
      </c>
      <c r="DD40" s="25">
        <f t="shared" si="73"/>
        <v>0</v>
      </c>
      <c r="DE40" s="25">
        <f t="shared" si="73"/>
        <v>0</v>
      </c>
      <c r="DG40" s="25">
        <f>IF(DH40="","",DI40+DK40)</f>
        <v>1</v>
      </c>
      <c r="DH40" s="25" t="str">
        <f>H40</f>
        <v>Red Bull</v>
      </c>
      <c r="DI40" s="25">
        <f>IF(DH40="","",RANK(DJ40,$DJ$40:$DJ$52,0))</f>
        <v>1</v>
      </c>
      <c r="DJ40" s="25">
        <f>K40</f>
        <v>0</v>
      </c>
      <c r="DK40" s="25">
        <f>IF(DH40="","",COUNTIF($DI$40:DI40,DI40)-1)</f>
        <v>0</v>
      </c>
    </row>
    <row r="41" spans="2:133" x14ac:dyDescent="0.25">
      <c r="B41" s="25">
        <f>IF('19'!$D$19="",0,1)</f>
        <v>0</v>
      </c>
      <c r="E41" s="24" t="str">
        <f>IF('7'!$D$22="","",'7'!$D$22)</f>
        <v/>
      </c>
      <c r="G41" s="25">
        <f t="shared" ref="G41:G52" si="74">IF(H41="","",RANK(J41,$J$40:$J$52,0)+U41+AF41)</f>
        <v>2</v>
      </c>
      <c r="H41" s="25" t="str">
        <f>IF(PILOTOS!G14="","",PILOTOS!G14)</f>
        <v>Mercedes</v>
      </c>
      <c r="I41" s="28"/>
      <c r="J41" s="25">
        <f t="shared" ref="J41:J52" si="75">IF(H41="","",SUMIF($I$4:$I$35,H41,$J$4:$J$35))</f>
        <v>0</v>
      </c>
      <c r="K41" s="25">
        <f t="shared" ref="K41:K52" si="76">IF(H41="","",SUMIF($I$4:$I$35,H41,$K$4:$K$35))</f>
        <v>0</v>
      </c>
      <c r="L41" s="28"/>
      <c r="M41" s="28"/>
      <c r="N41" s="28"/>
      <c r="O41" s="28"/>
      <c r="P41" s="28"/>
      <c r="Q41" s="28"/>
      <c r="R41" s="28"/>
      <c r="S41" s="28"/>
      <c r="T41" s="28"/>
      <c r="U41" s="35">
        <f t="shared" ref="U41:U52" si="77">IF(H41="","",SUMPRODUCT(($J$40:$J$52=J41)*($K$40:$K$52&gt;K41)))</f>
        <v>0</v>
      </c>
      <c r="V41" s="28"/>
      <c r="W41" s="28"/>
      <c r="X41" s="28"/>
      <c r="Y41" s="28"/>
      <c r="Z41" s="28"/>
      <c r="AA41" s="28"/>
      <c r="AB41" s="28"/>
      <c r="AC41" s="28"/>
      <c r="AD41" s="28"/>
      <c r="AE41" s="25">
        <f>IF(H41="","",AE40+1)</f>
        <v>2</v>
      </c>
      <c r="AF41" s="25">
        <f t="shared" ref="AF41:AF52" si="78">IF(H41="","",SUMPRODUCT(($J$40:$J$52=J41)*($K$40:$K$52=K41)*($AE$40:$AE$52&lt;AE41)))</f>
        <v>1</v>
      </c>
      <c r="AG41" s="25">
        <f t="shared" ref="AG41:AG52" si="79">IF($H41="","",SUMIF($I$4:$I$35,$H41,AG$4:AG$35))</f>
        <v>0</v>
      </c>
      <c r="AH41" s="25">
        <f t="shared" si="71"/>
        <v>0</v>
      </c>
      <c r="AI41" s="25">
        <f t="shared" si="71"/>
        <v>0</v>
      </c>
      <c r="AJ41" s="25">
        <f t="shared" si="71"/>
        <v>0</v>
      </c>
      <c r="AK41" s="25">
        <f t="shared" si="71"/>
        <v>0</v>
      </c>
      <c r="AL41" s="25">
        <f t="shared" si="71"/>
        <v>0</v>
      </c>
      <c r="AM41" s="25">
        <f t="shared" si="71"/>
        <v>0</v>
      </c>
      <c r="AN41" s="25">
        <f t="shared" si="71"/>
        <v>0</v>
      </c>
      <c r="AO41" s="25">
        <f t="shared" si="71"/>
        <v>0</v>
      </c>
      <c r="AP41" s="25">
        <f t="shared" si="71"/>
        <v>0</v>
      </c>
      <c r="AQ41" s="25">
        <f t="shared" si="71"/>
        <v>0</v>
      </c>
      <c r="AR41" s="25">
        <f t="shared" si="71"/>
        <v>0</v>
      </c>
      <c r="AS41" s="25">
        <f t="shared" si="71"/>
        <v>0</v>
      </c>
      <c r="AT41" s="25">
        <f t="shared" si="71"/>
        <v>0</v>
      </c>
      <c r="AU41" s="25">
        <f t="shared" si="71"/>
        <v>0</v>
      </c>
      <c r="AV41" s="25">
        <f t="shared" si="71"/>
        <v>0</v>
      </c>
      <c r="AW41" s="25">
        <f t="shared" si="71"/>
        <v>0</v>
      </c>
      <c r="AX41" s="25">
        <f t="shared" si="71"/>
        <v>0</v>
      </c>
      <c r="AY41" s="25">
        <f t="shared" si="71"/>
        <v>0</v>
      </c>
      <c r="AZ41" s="25">
        <f t="shared" ref="AZ41:AZ52" si="80">IFERROR(AG41,"")</f>
        <v>0</v>
      </c>
      <c r="BA41" s="25">
        <f t="shared" ref="BA41:BA52" si="81">IFERROR(AZ41+AH41,"")</f>
        <v>0</v>
      </c>
      <c r="BB41" s="25">
        <f t="shared" ref="BB41:BB52" si="82">IFERROR(BA41+AI41,"")</f>
        <v>0</v>
      </c>
      <c r="BC41" s="25">
        <f t="shared" ref="BC41:BC52" si="83">IFERROR(BB41+AJ41,"")</f>
        <v>0</v>
      </c>
      <c r="BD41" s="25">
        <f t="shared" ref="BD41:BD52" si="84">IFERROR(BC41+AK41,"")</f>
        <v>0</v>
      </c>
      <c r="BE41" s="25">
        <f t="shared" ref="BE41:BE52" si="85">IFERROR(BD41+AL41,"")</f>
        <v>0</v>
      </c>
      <c r="BF41" s="25">
        <f t="shared" ref="BF41:BF52" si="86">IFERROR(BE41+AM41,"")</f>
        <v>0</v>
      </c>
      <c r="BG41" s="25">
        <f t="shared" ref="BG41:BG52" si="87">IFERROR(BF41+AN41,"")</f>
        <v>0</v>
      </c>
      <c r="BH41" s="25">
        <f t="shared" ref="BH41:BH52" si="88">IFERROR(BG41+AO41,"")</f>
        <v>0</v>
      </c>
      <c r="BI41" s="25">
        <f t="shared" ref="BI41:BI52" si="89">IFERROR(BH41+AP41,"")</f>
        <v>0</v>
      </c>
      <c r="BJ41" s="25">
        <f t="shared" ref="BJ41:BJ52" si="90">IFERROR(BI41+AQ41,"")</f>
        <v>0</v>
      </c>
      <c r="BK41" s="25">
        <f t="shared" ref="BK41:BK52" si="91">IFERROR(BJ41+AR41,"")</f>
        <v>0</v>
      </c>
      <c r="BL41" s="25">
        <f t="shared" ref="BL41:BL52" si="92">IFERROR(BK41+AS41,"")</f>
        <v>0</v>
      </c>
      <c r="BM41" s="25">
        <f t="shared" ref="BM41:BM52" si="93">IFERROR(BL41+AT41,"")</f>
        <v>0</v>
      </c>
      <c r="BN41" s="25">
        <f t="shared" ref="BN41:BN52" si="94">IFERROR(BM41+AU41,"")</f>
        <v>0</v>
      </c>
      <c r="BO41" s="25">
        <f t="shared" ref="BO41:BO52" si="95">IFERROR(BN41+AV41,"")</f>
        <v>0</v>
      </c>
      <c r="BP41" s="25">
        <f t="shared" ref="BP41:BP52" si="96">IFERROR(BO41+AW41,"")</f>
        <v>0</v>
      </c>
      <c r="BQ41" s="25">
        <f t="shared" ref="BQ41:BQ52" si="97">IFERROR(BP41+AX41,"")</f>
        <v>0</v>
      </c>
      <c r="BR41" s="25">
        <f t="shared" ref="BR41:BR52" si="98">IFERROR(BQ41+AY41,"")</f>
        <v>0</v>
      </c>
      <c r="BS41" s="25">
        <f>IF($H41="","",RANK(AZ41,AZ$40:AZ$52,0)+COUNTIF($AZ$40:AZ41,AZ41)-1)</f>
        <v>2</v>
      </c>
      <c r="BT41" s="25">
        <f>IF($H41="","",RANK(BA41,BA$40:BA$52,0)+COUNTIF($BA$40:BA41,BA41)-1)</f>
        <v>2</v>
      </c>
      <c r="BU41" s="25">
        <f>IF($H41="","",RANK(BB41,BB$40:BB$52,0)+COUNTIF($BB$40:BB41,BB41)-1)</f>
        <v>2</v>
      </c>
      <c r="BV41" s="25">
        <f>IF($H41="","",RANK(BC41,BC$40:BC$52,0)+COUNTIF($BC$40:BC41,BC41)-1)</f>
        <v>2</v>
      </c>
      <c r="BW41" s="25">
        <f>IF($H41="","",RANK(BD41,BD$40:BD$52,0)+COUNTIF($BD$40:BD41,BD41)-1)</f>
        <v>2</v>
      </c>
      <c r="BX41" s="25">
        <f>IF($H41="","",RANK(BE41,BE$40:BE$52,0)+COUNTIF($BE$40:BE41,BE41)-1)</f>
        <v>2</v>
      </c>
      <c r="BY41" s="25">
        <f>IF($H41="","",RANK(BF41,BF$40:BF$52,0)+COUNTIF($BF$40:BF41,BF41)-1)</f>
        <v>2</v>
      </c>
      <c r="BZ41" s="25">
        <f>IF($H41="","",RANK(BG41,BG$40:BG$52,0)+COUNTIF($BG$40:BG41,BG41)-1)</f>
        <v>2</v>
      </c>
      <c r="CA41" s="25">
        <f>IF($H41="","",RANK(BH41,BH$40:BH$52,0)+COUNTIF($BH$40:BH41,BH41)-1)</f>
        <v>2</v>
      </c>
      <c r="CB41" s="25">
        <f>IF($H41="","",RANK(BI41,BI$40:BI$52,0)+COUNTIF($BI$40:BI41,BI41)-1)</f>
        <v>2</v>
      </c>
      <c r="CC41" s="25">
        <f>IF($H41="","",RANK(BJ41,BJ$40:BJ$52,0)+COUNTIF($BJ$40:BJ41,BJ41)-1)</f>
        <v>2</v>
      </c>
      <c r="CD41" s="25">
        <f>IF($H41="","",RANK(BK41,BK$40:BK$52,0)+COUNTIF($BK$40:BK41,BK41)-1)</f>
        <v>2</v>
      </c>
      <c r="CE41" s="25">
        <f>IF($H41="","",RANK(BL41,BL$40:BL$52,0)+COUNTIF($BL$40:BL41,BL41)-1)</f>
        <v>2</v>
      </c>
      <c r="CF41" s="25">
        <f>IF($H41="","",RANK(BM41,BM$40:BM$52,0)+COUNTIF($BM$40:BM41,BM41)-1)</f>
        <v>2</v>
      </c>
      <c r="CG41" s="25">
        <f>IF($H41="","",RANK(BN41,BN$40:BN$52,0)+COUNTIF($BN$40:BN41,BN41)-1)</f>
        <v>2</v>
      </c>
      <c r="CH41" s="25">
        <f>IF($H41="","",RANK(BO41,BO$40:BO$52,0)+COUNTIF($BO$40:BO41,BO41)-1)</f>
        <v>2</v>
      </c>
      <c r="CI41" s="25">
        <f>IF($H41="","",RANK(BP41,BP$40:BP$52,0)+COUNTIF($BP$40:BP41,BP41)-1)</f>
        <v>2</v>
      </c>
      <c r="CJ41" s="25">
        <f>IF($H41="","",RANK(BQ41,BQ$40:BQ$52,0)+COUNTIF($BQ$40:BQ41,BQ41)-1)</f>
        <v>2</v>
      </c>
      <c r="CK41" s="25">
        <f>IF($H41="","",RANK(BR41,BR$40:BR$52,0)+COUNTIF($BR$40:BR41,BR41)-1)</f>
        <v>2</v>
      </c>
      <c r="CL41" s="25">
        <f t="shared" ref="CL41:CL52" si="99">IF(H41="","",SUM(CM41:DE41))</f>
        <v>0</v>
      </c>
      <c r="CM41" s="25">
        <f t="shared" ref="CM41:CM52" si="100">IF($H41="","",SUMIF($I$4:$I$35,$H41,CM$4:CM$35))</f>
        <v>0</v>
      </c>
      <c r="CN41" s="25">
        <f t="shared" si="73"/>
        <v>0</v>
      </c>
      <c r="CO41" s="25">
        <f t="shared" si="73"/>
        <v>0</v>
      </c>
      <c r="CP41" s="25">
        <f t="shared" si="73"/>
        <v>0</v>
      </c>
      <c r="CQ41" s="25">
        <f t="shared" si="73"/>
        <v>0</v>
      </c>
      <c r="CR41" s="25">
        <f t="shared" si="73"/>
        <v>0</v>
      </c>
      <c r="CS41" s="25">
        <f t="shared" si="73"/>
        <v>0</v>
      </c>
      <c r="CT41" s="25">
        <f t="shared" si="73"/>
        <v>0</v>
      </c>
      <c r="CU41" s="25">
        <f t="shared" si="73"/>
        <v>0</v>
      </c>
      <c r="CV41" s="25">
        <f t="shared" si="73"/>
        <v>0</v>
      </c>
      <c r="CW41" s="25">
        <f t="shared" si="73"/>
        <v>0</v>
      </c>
      <c r="CX41" s="25">
        <f t="shared" si="73"/>
        <v>0</v>
      </c>
      <c r="CY41" s="25">
        <f t="shared" si="73"/>
        <v>0</v>
      </c>
      <c r="CZ41" s="25">
        <f t="shared" si="73"/>
        <v>0</v>
      </c>
      <c r="DA41" s="25">
        <f t="shared" si="73"/>
        <v>0</v>
      </c>
      <c r="DB41" s="25">
        <f t="shared" si="73"/>
        <v>0</v>
      </c>
      <c r="DC41" s="25">
        <f t="shared" si="73"/>
        <v>0</v>
      </c>
      <c r="DD41" s="25">
        <f t="shared" si="73"/>
        <v>0</v>
      </c>
      <c r="DE41" s="25">
        <f t="shared" si="73"/>
        <v>0</v>
      </c>
      <c r="DG41" s="25">
        <f t="shared" ref="DG41:DG52" si="101">IF(DH41="","",DI41+DK41)</f>
        <v>2</v>
      </c>
      <c r="DH41" s="25" t="str">
        <f t="shared" ref="DH41:DH52" si="102">H41</f>
        <v>Mercedes</v>
      </c>
      <c r="DI41" s="25">
        <f t="shared" ref="DI41:DI52" si="103">IF(DH41="","",RANK(DJ41,$DJ$40:$DJ$52,0))</f>
        <v>1</v>
      </c>
      <c r="DJ41" s="25">
        <f t="shared" ref="DJ41:DJ52" si="104">K41</f>
        <v>0</v>
      </c>
      <c r="DK41" s="25">
        <f>IF(DH41="","",COUNTIF($DI$40:DI41,DI41)-1)</f>
        <v>1</v>
      </c>
    </row>
    <row r="42" spans="2:133" x14ac:dyDescent="0.25">
      <c r="B42" s="24">
        <f>SUM(B23:B41)</f>
        <v>0</v>
      </c>
      <c r="E42" s="24" t="str">
        <f>IF('7'!$D$23="","",'7'!$D$23)</f>
        <v/>
      </c>
      <c r="G42" s="25">
        <f t="shared" si="74"/>
        <v>3</v>
      </c>
      <c r="H42" s="25" t="str">
        <f>IF(PILOTOS!G15="","",PILOTOS!G15)</f>
        <v>Ferrari</v>
      </c>
      <c r="I42" s="28"/>
      <c r="J42" s="25">
        <f t="shared" si="75"/>
        <v>0</v>
      </c>
      <c r="K42" s="25">
        <f t="shared" si="76"/>
        <v>0</v>
      </c>
      <c r="L42" s="28"/>
      <c r="M42" s="28"/>
      <c r="N42" s="28"/>
      <c r="O42" s="28"/>
      <c r="P42" s="28"/>
      <c r="Q42" s="28"/>
      <c r="R42" s="28"/>
      <c r="S42" s="28"/>
      <c r="T42" s="28"/>
      <c r="U42" s="35">
        <f t="shared" si="77"/>
        <v>0</v>
      </c>
      <c r="V42" s="28"/>
      <c r="W42" s="28"/>
      <c r="X42" s="28"/>
      <c r="Y42" s="28"/>
      <c r="Z42" s="28"/>
      <c r="AA42" s="28"/>
      <c r="AB42" s="28"/>
      <c r="AC42" s="28"/>
      <c r="AD42" s="28"/>
      <c r="AE42" s="25">
        <f t="shared" ref="AE42:AE52" si="105">IF(H42="","",AE41+1)</f>
        <v>3</v>
      </c>
      <c r="AF42" s="25">
        <f t="shared" si="78"/>
        <v>2</v>
      </c>
      <c r="AG42" s="25">
        <f t="shared" si="79"/>
        <v>0</v>
      </c>
      <c r="AH42" s="25">
        <f t="shared" si="71"/>
        <v>0</v>
      </c>
      <c r="AI42" s="25">
        <f t="shared" si="71"/>
        <v>0</v>
      </c>
      <c r="AJ42" s="25">
        <f t="shared" si="71"/>
        <v>0</v>
      </c>
      <c r="AK42" s="25">
        <f t="shared" si="71"/>
        <v>0</v>
      </c>
      <c r="AL42" s="25">
        <f t="shared" si="71"/>
        <v>0</v>
      </c>
      <c r="AM42" s="25">
        <f t="shared" si="71"/>
        <v>0</v>
      </c>
      <c r="AN42" s="25">
        <f t="shared" si="71"/>
        <v>0</v>
      </c>
      <c r="AO42" s="25">
        <f t="shared" si="71"/>
        <v>0</v>
      </c>
      <c r="AP42" s="25">
        <f t="shared" si="71"/>
        <v>0</v>
      </c>
      <c r="AQ42" s="25">
        <f t="shared" si="71"/>
        <v>0</v>
      </c>
      <c r="AR42" s="25">
        <f t="shared" si="71"/>
        <v>0</v>
      </c>
      <c r="AS42" s="25">
        <f t="shared" si="71"/>
        <v>0</v>
      </c>
      <c r="AT42" s="25">
        <f t="shared" si="71"/>
        <v>0</v>
      </c>
      <c r="AU42" s="25">
        <f t="shared" si="71"/>
        <v>0</v>
      </c>
      <c r="AV42" s="25">
        <f t="shared" si="71"/>
        <v>0</v>
      </c>
      <c r="AW42" s="25">
        <f t="shared" si="71"/>
        <v>0</v>
      </c>
      <c r="AX42" s="25">
        <f t="shared" si="71"/>
        <v>0</v>
      </c>
      <c r="AY42" s="25">
        <f t="shared" si="71"/>
        <v>0</v>
      </c>
      <c r="AZ42" s="25">
        <f t="shared" si="80"/>
        <v>0</v>
      </c>
      <c r="BA42" s="25">
        <f t="shared" si="81"/>
        <v>0</v>
      </c>
      <c r="BB42" s="25">
        <f t="shared" si="82"/>
        <v>0</v>
      </c>
      <c r="BC42" s="25">
        <f t="shared" si="83"/>
        <v>0</v>
      </c>
      <c r="BD42" s="25">
        <f t="shared" si="84"/>
        <v>0</v>
      </c>
      <c r="BE42" s="25">
        <f t="shared" si="85"/>
        <v>0</v>
      </c>
      <c r="BF42" s="25">
        <f t="shared" si="86"/>
        <v>0</v>
      </c>
      <c r="BG42" s="25">
        <f t="shared" si="87"/>
        <v>0</v>
      </c>
      <c r="BH42" s="25">
        <f t="shared" si="88"/>
        <v>0</v>
      </c>
      <c r="BI42" s="25">
        <f t="shared" si="89"/>
        <v>0</v>
      </c>
      <c r="BJ42" s="25">
        <f t="shared" si="90"/>
        <v>0</v>
      </c>
      <c r="BK42" s="25">
        <f t="shared" si="91"/>
        <v>0</v>
      </c>
      <c r="BL42" s="25">
        <f t="shared" si="92"/>
        <v>0</v>
      </c>
      <c r="BM42" s="25">
        <f t="shared" si="93"/>
        <v>0</v>
      </c>
      <c r="BN42" s="25">
        <f t="shared" si="94"/>
        <v>0</v>
      </c>
      <c r="BO42" s="25">
        <f t="shared" si="95"/>
        <v>0</v>
      </c>
      <c r="BP42" s="25">
        <f t="shared" si="96"/>
        <v>0</v>
      </c>
      <c r="BQ42" s="25">
        <f t="shared" si="97"/>
        <v>0</v>
      </c>
      <c r="BR42" s="25">
        <f t="shared" si="98"/>
        <v>0</v>
      </c>
      <c r="BS42" s="25">
        <f>IF($H42="","",RANK(AZ42,AZ$40:AZ$52,0)+COUNTIF($AZ$40:AZ42,AZ42)-1)</f>
        <v>3</v>
      </c>
      <c r="BT42" s="25">
        <f>IF($H42="","",RANK(BA42,BA$40:BA$52,0)+COUNTIF($BA$40:BA42,BA42)-1)</f>
        <v>3</v>
      </c>
      <c r="BU42" s="25">
        <f>IF($H42="","",RANK(BB42,BB$40:BB$52,0)+COUNTIF($BB$40:BB42,BB42)-1)</f>
        <v>3</v>
      </c>
      <c r="BV42" s="25">
        <f>IF($H42="","",RANK(BC42,BC$40:BC$52,0)+COUNTIF($BC$40:BC42,BC42)-1)</f>
        <v>3</v>
      </c>
      <c r="BW42" s="25">
        <f>IF($H42="","",RANK(BD42,BD$40:BD$52,0)+COUNTIF($BD$40:BD42,BD42)-1)</f>
        <v>3</v>
      </c>
      <c r="BX42" s="25">
        <f>IF($H42="","",RANK(BE42,BE$40:BE$52,0)+COUNTIF($BE$40:BE42,BE42)-1)</f>
        <v>3</v>
      </c>
      <c r="BY42" s="25">
        <f>IF($H42="","",RANK(BF42,BF$40:BF$52,0)+COUNTIF($BF$40:BF42,BF42)-1)</f>
        <v>3</v>
      </c>
      <c r="BZ42" s="25">
        <f>IF($H42="","",RANK(BG42,BG$40:BG$52,0)+COUNTIF($BG$40:BG42,BG42)-1)</f>
        <v>3</v>
      </c>
      <c r="CA42" s="25">
        <f>IF($H42="","",RANK(BH42,BH$40:BH$52,0)+COUNTIF($BH$40:BH42,BH42)-1)</f>
        <v>3</v>
      </c>
      <c r="CB42" s="25">
        <f>IF($H42="","",RANK(BI42,BI$40:BI$52,0)+COUNTIF($BI$40:BI42,BI42)-1)</f>
        <v>3</v>
      </c>
      <c r="CC42" s="25">
        <f>IF($H42="","",RANK(BJ42,BJ$40:BJ$52,0)+COUNTIF($BJ$40:BJ42,BJ42)-1)</f>
        <v>3</v>
      </c>
      <c r="CD42" s="25">
        <f>IF($H42="","",RANK(BK42,BK$40:BK$52,0)+COUNTIF($BK$40:BK42,BK42)-1)</f>
        <v>3</v>
      </c>
      <c r="CE42" s="25">
        <f>IF($H42="","",RANK(BL42,BL$40:BL$52,0)+COUNTIF($BL$40:BL42,BL42)-1)</f>
        <v>3</v>
      </c>
      <c r="CF42" s="25">
        <f>IF($H42="","",RANK(BM42,BM$40:BM$52,0)+COUNTIF($BM$40:BM42,BM42)-1)</f>
        <v>3</v>
      </c>
      <c r="CG42" s="25">
        <f>IF($H42="","",RANK(BN42,BN$40:BN$52,0)+COUNTIF($BN$40:BN42,BN42)-1)</f>
        <v>3</v>
      </c>
      <c r="CH42" s="25">
        <f>IF($H42="","",RANK(BO42,BO$40:BO$52,0)+COUNTIF($BO$40:BO42,BO42)-1)</f>
        <v>3</v>
      </c>
      <c r="CI42" s="25">
        <f>IF($H42="","",RANK(BP42,BP$40:BP$52,0)+COUNTIF($BP$40:BP42,BP42)-1)</f>
        <v>3</v>
      </c>
      <c r="CJ42" s="25">
        <f>IF($H42="","",RANK(BQ42,BQ$40:BQ$52,0)+COUNTIF($BQ$40:BQ42,BQ42)-1)</f>
        <v>3</v>
      </c>
      <c r="CK42" s="25">
        <f>IF($H42="","",RANK(BR42,BR$40:BR$52,0)+COUNTIF($BR$40:BR42,BR42)-1)</f>
        <v>3</v>
      </c>
      <c r="CL42" s="25">
        <f t="shared" si="99"/>
        <v>0</v>
      </c>
      <c r="CM42" s="25">
        <f t="shared" si="100"/>
        <v>0</v>
      </c>
      <c r="CN42" s="25">
        <f t="shared" si="73"/>
        <v>0</v>
      </c>
      <c r="CO42" s="25">
        <f t="shared" si="73"/>
        <v>0</v>
      </c>
      <c r="CP42" s="25">
        <f t="shared" si="73"/>
        <v>0</v>
      </c>
      <c r="CQ42" s="25">
        <f t="shared" si="73"/>
        <v>0</v>
      </c>
      <c r="CR42" s="25">
        <f t="shared" si="73"/>
        <v>0</v>
      </c>
      <c r="CS42" s="25">
        <f t="shared" si="73"/>
        <v>0</v>
      </c>
      <c r="CT42" s="25">
        <f t="shared" si="73"/>
        <v>0</v>
      </c>
      <c r="CU42" s="25">
        <f t="shared" si="73"/>
        <v>0</v>
      </c>
      <c r="CV42" s="25">
        <f t="shared" si="73"/>
        <v>0</v>
      </c>
      <c r="CW42" s="25">
        <f t="shared" si="73"/>
        <v>0</v>
      </c>
      <c r="CX42" s="25">
        <f t="shared" si="73"/>
        <v>0</v>
      </c>
      <c r="CY42" s="25">
        <f t="shared" si="73"/>
        <v>0</v>
      </c>
      <c r="CZ42" s="25">
        <f t="shared" si="73"/>
        <v>0</v>
      </c>
      <c r="DA42" s="25">
        <f t="shared" si="73"/>
        <v>0</v>
      </c>
      <c r="DB42" s="25">
        <f t="shared" si="73"/>
        <v>0</v>
      </c>
      <c r="DC42" s="25">
        <f t="shared" si="73"/>
        <v>0</v>
      </c>
      <c r="DD42" s="25">
        <f t="shared" si="73"/>
        <v>0</v>
      </c>
      <c r="DE42" s="25">
        <f t="shared" si="73"/>
        <v>0</v>
      </c>
      <c r="DG42" s="25">
        <f t="shared" si="101"/>
        <v>3</v>
      </c>
      <c r="DH42" s="25" t="str">
        <f t="shared" si="102"/>
        <v>Ferrari</v>
      </c>
      <c r="DI42" s="25">
        <f t="shared" si="103"/>
        <v>1</v>
      </c>
      <c r="DJ42" s="25">
        <f t="shared" si="104"/>
        <v>0</v>
      </c>
      <c r="DK42" s="25">
        <f>IF(DH42="","",COUNTIF($DI$40:DI42,DI42)-1)</f>
        <v>2</v>
      </c>
    </row>
    <row r="43" spans="2:133" x14ac:dyDescent="0.25">
      <c r="E43" s="25" t="str">
        <f>C9</f>
        <v>GP AUSTRIA</v>
      </c>
      <c r="G43" s="25">
        <f t="shared" si="74"/>
        <v>4</v>
      </c>
      <c r="H43" s="25" t="str">
        <f>IF(PILOTOS!G16="","",PILOTOS!G16)</f>
        <v>Lotus</v>
      </c>
      <c r="I43" s="28"/>
      <c r="J43" s="25">
        <f t="shared" si="75"/>
        <v>0</v>
      </c>
      <c r="K43" s="25">
        <f t="shared" si="76"/>
        <v>0</v>
      </c>
      <c r="L43" s="28"/>
      <c r="M43" s="28"/>
      <c r="N43" s="28"/>
      <c r="O43" s="28"/>
      <c r="P43" s="28"/>
      <c r="Q43" s="28"/>
      <c r="R43" s="28"/>
      <c r="S43" s="28"/>
      <c r="T43" s="28"/>
      <c r="U43" s="35">
        <f t="shared" si="77"/>
        <v>0</v>
      </c>
      <c r="V43" s="28"/>
      <c r="W43" s="28"/>
      <c r="X43" s="28"/>
      <c r="Y43" s="28"/>
      <c r="Z43" s="28"/>
      <c r="AA43" s="28"/>
      <c r="AB43" s="28"/>
      <c r="AC43" s="28"/>
      <c r="AD43" s="28"/>
      <c r="AE43" s="25">
        <f t="shared" si="105"/>
        <v>4</v>
      </c>
      <c r="AF43" s="25">
        <f t="shared" si="78"/>
        <v>3</v>
      </c>
      <c r="AG43" s="25">
        <f t="shared" si="79"/>
        <v>0</v>
      </c>
      <c r="AH43" s="25">
        <f t="shared" si="71"/>
        <v>0</v>
      </c>
      <c r="AI43" s="25">
        <f t="shared" si="71"/>
        <v>0</v>
      </c>
      <c r="AJ43" s="25">
        <f t="shared" si="71"/>
        <v>0</v>
      </c>
      <c r="AK43" s="25">
        <f t="shared" si="71"/>
        <v>0</v>
      </c>
      <c r="AL43" s="25">
        <f t="shared" si="71"/>
        <v>0</v>
      </c>
      <c r="AM43" s="25">
        <f t="shared" si="71"/>
        <v>0</v>
      </c>
      <c r="AN43" s="25">
        <f t="shared" si="71"/>
        <v>0</v>
      </c>
      <c r="AO43" s="25">
        <f t="shared" si="71"/>
        <v>0</v>
      </c>
      <c r="AP43" s="25">
        <f t="shared" si="71"/>
        <v>0</v>
      </c>
      <c r="AQ43" s="25">
        <f t="shared" si="71"/>
        <v>0</v>
      </c>
      <c r="AR43" s="25">
        <f t="shared" si="71"/>
        <v>0</v>
      </c>
      <c r="AS43" s="25">
        <f t="shared" si="71"/>
        <v>0</v>
      </c>
      <c r="AT43" s="25">
        <f t="shared" si="71"/>
        <v>0</v>
      </c>
      <c r="AU43" s="25">
        <f t="shared" si="71"/>
        <v>0</v>
      </c>
      <c r="AV43" s="25">
        <f t="shared" si="71"/>
        <v>0</v>
      </c>
      <c r="AW43" s="25">
        <f t="shared" si="71"/>
        <v>0</v>
      </c>
      <c r="AX43" s="25">
        <f t="shared" si="71"/>
        <v>0</v>
      </c>
      <c r="AY43" s="25">
        <f t="shared" si="71"/>
        <v>0</v>
      </c>
      <c r="AZ43" s="25">
        <f t="shared" si="80"/>
        <v>0</v>
      </c>
      <c r="BA43" s="25">
        <f t="shared" si="81"/>
        <v>0</v>
      </c>
      <c r="BB43" s="25">
        <f t="shared" si="82"/>
        <v>0</v>
      </c>
      <c r="BC43" s="25">
        <f t="shared" si="83"/>
        <v>0</v>
      </c>
      <c r="BD43" s="25">
        <f t="shared" si="84"/>
        <v>0</v>
      </c>
      <c r="BE43" s="25">
        <f t="shared" si="85"/>
        <v>0</v>
      </c>
      <c r="BF43" s="25">
        <f t="shared" si="86"/>
        <v>0</v>
      </c>
      <c r="BG43" s="25">
        <f t="shared" si="87"/>
        <v>0</v>
      </c>
      <c r="BH43" s="25">
        <f t="shared" si="88"/>
        <v>0</v>
      </c>
      <c r="BI43" s="25">
        <f t="shared" si="89"/>
        <v>0</v>
      </c>
      <c r="BJ43" s="25">
        <f t="shared" si="90"/>
        <v>0</v>
      </c>
      <c r="BK43" s="25">
        <f t="shared" si="91"/>
        <v>0</v>
      </c>
      <c r="BL43" s="25">
        <f t="shared" si="92"/>
        <v>0</v>
      </c>
      <c r="BM43" s="25">
        <f t="shared" si="93"/>
        <v>0</v>
      </c>
      <c r="BN43" s="25">
        <f t="shared" si="94"/>
        <v>0</v>
      </c>
      <c r="BO43" s="25">
        <f t="shared" si="95"/>
        <v>0</v>
      </c>
      <c r="BP43" s="25">
        <f t="shared" si="96"/>
        <v>0</v>
      </c>
      <c r="BQ43" s="25">
        <f t="shared" si="97"/>
        <v>0</v>
      </c>
      <c r="BR43" s="25">
        <f t="shared" si="98"/>
        <v>0</v>
      </c>
      <c r="BS43" s="25">
        <f>IF($H43="","",RANK(AZ43,AZ$40:AZ$52,0)+COUNTIF($AZ$40:AZ43,AZ43)-1)</f>
        <v>4</v>
      </c>
      <c r="BT43" s="25">
        <f>IF($H43="","",RANK(BA43,BA$40:BA$52,0)+COUNTIF($BA$40:BA43,BA43)-1)</f>
        <v>4</v>
      </c>
      <c r="BU43" s="25">
        <f>IF($H43="","",RANK(BB43,BB$40:BB$52,0)+COUNTIF($BB$40:BB43,BB43)-1)</f>
        <v>4</v>
      </c>
      <c r="BV43" s="25">
        <f>IF($H43="","",RANK(BC43,BC$40:BC$52,0)+COUNTIF($BC$40:BC43,BC43)-1)</f>
        <v>4</v>
      </c>
      <c r="BW43" s="25">
        <f>IF($H43="","",RANK(BD43,BD$40:BD$52,0)+COUNTIF($BD$40:BD43,BD43)-1)</f>
        <v>4</v>
      </c>
      <c r="BX43" s="25">
        <f>IF($H43="","",RANK(BE43,BE$40:BE$52,0)+COUNTIF($BE$40:BE43,BE43)-1)</f>
        <v>4</v>
      </c>
      <c r="BY43" s="25">
        <f>IF($H43="","",RANK(BF43,BF$40:BF$52,0)+COUNTIF($BF$40:BF43,BF43)-1)</f>
        <v>4</v>
      </c>
      <c r="BZ43" s="25">
        <f>IF($H43="","",RANK(BG43,BG$40:BG$52,0)+COUNTIF($BG$40:BG43,BG43)-1)</f>
        <v>4</v>
      </c>
      <c r="CA43" s="25">
        <f>IF($H43="","",RANK(BH43,BH$40:BH$52,0)+COUNTIF($BH$40:BH43,BH43)-1)</f>
        <v>4</v>
      </c>
      <c r="CB43" s="25">
        <f>IF($H43="","",RANK(BI43,BI$40:BI$52,0)+COUNTIF($BI$40:BI43,BI43)-1)</f>
        <v>4</v>
      </c>
      <c r="CC43" s="25">
        <f>IF($H43="","",RANK(BJ43,BJ$40:BJ$52,0)+COUNTIF($BJ$40:BJ43,BJ43)-1)</f>
        <v>4</v>
      </c>
      <c r="CD43" s="25">
        <f>IF($H43="","",RANK(BK43,BK$40:BK$52,0)+COUNTIF($BK$40:BK43,BK43)-1)</f>
        <v>4</v>
      </c>
      <c r="CE43" s="25">
        <f>IF($H43="","",RANK(BL43,BL$40:BL$52,0)+COUNTIF($BL$40:BL43,BL43)-1)</f>
        <v>4</v>
      </c>
      <c r="CF43" s="25">
        <f>IF($H43="","",RANK(BM43,BM$40:BM$52,0)+COUNTIF($BM$40:BM43,BM43)-1)</f>
        <v>4</v>
      </c>
      <c r="CG43" s="25">
        <f>IF($H43="","",RANK(BN43,BN$40:BN$52,0)+COUNTIF($BN$40:BN43,BN43)-1)</f>
        <v>4</v>
      </c>
      <c r="CH43" s="25">
        <f>IF($H43="","",RANK(BO43,BO$40:BO$52,0)+COUNTIF($BO$40:BO43,BO43)-1)</f>
        <v>4</v>
      </c>
      <c r="CI43" s="25">
        <f>IF($H43="","",RANK(BP43,BP$40:BP$52,0)+COUNTIF($BP$40:BP43,BP43)-1)</f>
        <v>4</v>
      </c>
      <c r="CJ43" s="25">
        <f>IF($H43="","",RANK(BQ43,BQ$40:BQ$52,0)+COUNTIF($BQ$40:BQ43,BQ43)-1)</f>
        <v>4</v>
      </c>
      <c r="CK43" s="25">
        <f>IF($H43="","",RANK(BR43,BR$40:BR$52,0)+COUNTIF($BR$40:BR43,BR43)-1)</f>
        <v>4</v>
      </c>
      <c r="CL43" s="25">
        <f t="shared" si="99"/>
        <v>0</v>
      </c>
      <c r="CM43" s="25">
        <f t="shared" si="100"/>
        <v>0</v>
      </c>
      <c r="CN43" s="25">
        <f t="shared" si="73"/>
        <v>0</v>
      </c>
      <c r="CO43" s="25">
        <f t="shared" si="73"/>
        <v>0</v>
      </c>
      <c r="CP43" s="25">
        <f t="shared" si="73"/>
        <v>0</v>
      </c>
      <c r="CQ43" s="25">
        <f t="shared" si="73"/>
        <v>0</v>
      </c>
      <c r="CR43" s="25">
        <f t="shared" si="73"/>
        <v>0</v>
      </c>
      <c r="CS43" s="25">
        <f t="shared" si="73"/>
        <v>0</v>
      </c>
      <c r="CT43" s="25">
        <f t="shared" si="73"/>
        <v>0</v>
      </c>
      <c r="CU43" s="25">
        <f t="shared" si="73"/>
        <v>0</v>
      </c>
      <c r="CV43" s="25">
        <f t="shared" si="73"/>
        <v>0</v>
      </c>
      <c r="CW43" s="25">
        <f t="shared" si="73"/>
        <v>0</v>
      </c>
      <c r="CX43" s="25">
        <f t="shared" si="73"/>
        <v>0</v>
      </c>
      <c r="CY43" s="25">
        <f t="shared" si="73"/>
        <v>0</v>
      </c>
      <c r="CZ43" s="25">
        <f t="shared" si="73"/>
        <v>0</v>
      </c>
      <c r="DA43" s="25">
        <f t="shared" si="73"/>
        <v>0</v>
      </c>
      <c r="DB43" s="25">
        <f t="shared" si="73"/>
        <v>0</v>
      </c>
      <c r="DC43" s="25">
        <f t="shared" si="73"/>
        <v>0</v>
      </c>
      <c r="DD43" s="25">
        <f t="shared" si="73"/>
        <v>0</v>
      </c>
      <c r="DE43" s="25">
        <f t="shared" si="73"/>
        <v>0</v>
      </c>
      <c r="DG43" s="25">
        <f t="shared" si="101"/>
        <v>4</v>
      </c>
      <c r="DH43" s="25" t="str">
        <f t="shared" si="102"/>
        <v>Lotus</v>
      </c>
      <c r="DI43" s="25">
        <f t="shared" si="103"/>
        <v>1</v>
      </c>
      <c r="DJ43" s="25">
        <f t="shared" si="104"/>
        <v>0</v>
      </c>
      <c r="DK43" s="25">
        <f>IF(DH43="","",COUNTIF($DI$40:DI43,DI43)-1)</f>
        <v>3</v>
      </c>
    </row>
    <row r="44" spans="2:133" x14ac:dyDescent="0.25">
      <c r="E44" s="25" t="str">
        <f>IF('8'!$D$19="","",'8'!$D$19)</f>
        <v/>
      </c>
      <c r="G44" s="25">
        <f t="shared" si="74"/>
        <v>5</v>
      </c>
      <c r="H44" s="25" t="str">
        <f>IF(PILOTOS!G17="","",PILOTOS!G17)</f>
        <v>McLaren</v>
      </c>
      <c r="I44" s="28"/>
      <c r="J44" s="25">
        <f t="shared" si="75"/>
        <v>0</v>
      </c>
      <c r="K44" s="25">
        <f t="shared" si="76"/>
        <v>0</v>
      </c>
      <c r="L44" s="28"/>
      <c r="M44" s="28"/>
      <c r="N44" s="28"/>
      <c r="O44" s="28"/>
      <c r="P44" s="28"/>
      <c r="Q44" s="28"/>
      <c r="R44" s="28"/>
      <c r="S44" s="28"/>
      <c r="T44" s="28"/>
      <c r="U44" s="35">
        <f t="shared" si="77"/>
        <v>0</v>
      </c>
      <c r="V44" s="28"/>
      <c r="W44" s="28"/>
      <c r="X44" s="28"/>
      <c r="Y44" s="28"/>
      <c r="Z44" s="28"/>
      <c r="AA44" s="28"/>
      <c r="AB44" s="28"/>
      <c r="AC44" s="28"/>
      <c r="AD44" s="28"/>
      <c r="AE44" s="25">
        <f t="shared" si="105"/>
        <v>5</v>
      </c>
      <c r="AF44" s="25">
        <f t="shared" si="78"/>
        <v>4</v>
      </c>
      <c r="AG44" s="25">
        <f t="shared" si="79"/>
        <v>0</v>
      </c>
      <c r="AH44" s="25">
        <f t="shared" si="71"/>
        <v>0</v>
      </c>
      <c r="AI44" s="25">
        <f t="shared" si="71"/>
        <v>0</v>
      </c>
      <c r="AJ44" s="25">
        <f t="shared" si="71"/>
        <v>0</v>
      </c>
      <c r="AK44" s="25">
        <f t="shared" si="71"/>
        <v>0</v>
      </c>
      <c r="AL44" s="25">
        <f t="shared" si="71"/>
        <v>0</v>
      </c>
      <c r="AM44" s="25">
        <f t="shared" si="71"/>
        <v>0</v>
      </c>
      <c r="AN44" s="25">
        <f t="shared" si="71"/>
        <v>0</v>
      </c>
      <c r="AO44" s="25">
        <f t="shared" si="71"/>
        <v>0</v>
      </c>
      <c r="AP44" s="25">
        <f t="shared" si="71"/>
        <v>0</v>
      </c>
      <c r="AQ44" s="25">
        <f t="shared" si="71"/>
        <v>0</v>
      </c>
      <c r="AR44" s="25">
        <f t="shared" si="71"/>
        <v>0</v>
      </c>
      <c r="AS44" s="25">
        <f t="shared" si="71"/>
        <v>0</v>
      </c>
      <c r="AT44" s="25">
        <f t="shared" si="71"/>
        <v>0</v>
      </c>
      <c r="AU44" s="25">
        <f t="shared" si="71"/>
        <v>0</v>
      </c>
      <c r="AV44" s="25">
        <f t="shared" si="71"/>
        <v>0</v>
      </c>
      <c r="AW44" s="25">
        <f t="shared" si="71"/>
        <v>0</v>
      </c>
      <c r="AX44" s="25">
        <f t="shared" si="71"/>
        <v>0</v>
      </c>
      <c r="AY44" s="25">
        <f t="shared" si="71"/>
        <v>0</v>
      </c>
      <c r="AZ44" s="25">
        <f t="shared" si="80"/>
        <v>0</v>
      </c>
      <c r="BA44" s="25">
        <f t="shared" si="81"/>
        <v>0</v>
      </c>
      <c r="BB44" s="25">
        <f t="shared" si="82"/>
        <v>0</v>
      </c>
      <c r="BC44" s="25">
        <f t="shared" si="83"/>
        <v>0</v>
      </c>
      <c r="BD44" s="25">
        <f t="shared" si="84"/>
        <v>0</v>
      </c>
      <c r="BE44" s="25">
        <f t="shared" si="85"/>
        <v>0</v>
      </c>
      <c r="BF44" s="25">
        <f t="shared" si="86"/>
        <v>0</v>
      </c>
      <c r="BG44" s="25">
        <f t="shared" si="87"/>
        <v>0</v>
      </c>
      <c r="BH44" s="25">
        <f t="shared" si="88"/>
        <v>0</v>
      </c>
      <c r="BI44" s="25">
        <f t="shared" si="89"/>
        <v>0</v>
      </c>
      <c r="BJ44" s="25">
        <f t="shared" si="90"/>
        <v>0</v>
      </c>
      <c r="BK44" s="25">
        <f t="shared" si="91"/>
        <v>0</v>
      </c>
      <c r="BL44" s="25">
        <f t="shared" si="92"/>
        <v>0</v>
      </c>
      <c r="BM44" s="25">
        <f t="shared" si="93"/>
        <v>0</v>
      </c>
      <c r="BN44" s="25">
        <f t="shared" si="94"/>
        <v>0</v>
      </c>
      <c r="BO44" s="25">
        <f t="shared" si="95"/>
        <v>0</v>
      </c>
      <c r="BP44" s="25">
        <f t="shared" si="96"/>
        <v>0</v>
      </c>
      <c r="BQ44" s="25">
        <f t="shared" si="97"/>
        <v>0</v>
      </c>
      <c r="BR44" s="25">
        <f t="shared" si="98"/>
        <v>0</v>
      </c>
      <c r="BS44" s="25">
        <f>IF($H44="","",RANK(AZ44,AZ$40:AZ$52,0)+COUNTIF($AZ$40:AZ44,AZ44)-1)</f>
        <v>5</v>
      </c>
      <c r="BT44" s="25">
        <f>IF($H44="","",RANK(BA44,BA$40:BA$52,0)+COUNTIF($BA$40:BA44,BA44)-1)</f>
        <v>5</v>
      </c>
      <c r="BU44" s="25">
        <f>IF($H44="","",RANK(BB44,BB$40:BB$52,0)+COUNTIF($BB$40:BB44,BB44)-1)</f>
        <v>5</v>
      </c>
      <c r="BV44" s="25">
        <f>IF($H44="","",RANK(BC44,BC$40:BC$52,0)+COUNTIF($BC$40:BC44,BC44)-1)</f>
        <v>5</v>
      </c>
      <c r="BW44" s="25">
        <f>IF($H44="","",RANK(BD44,BD$40:BD$52,0)+COUNTIF($BD$40:BD44,BD44)-1)</f>
        <v>5</v>
      </c>
      <c r="BX44" s="25">
        <f>IF($H44="","",RANK(BE44,BE$40:BE$52,0)+COUNTIF($BE$40:BE44,BE44)-1)</f>
        <v>5</v>
      </c>
      <c r="BY44" s="25">
        <f>IF($H44="","",RANK(BF44,BF$40:BF$52,0)+COUNTIF($BF$40:BF44,BF44)-1)</f>
        <v>5</v>
      </c>
      <c r="BZ44" s="25">
        <f>IF($H44="","",RANK(BG44,BG$40:BG$52,0)+COUNTIF($BG$40:BG44,BG44)-1)</f>
        <v>5</v>
      </c>
      <c r="CA44" s="25">
        <f>IF($H44="","",RANK(BH44,BH$40:BH$52,0)+COUNTIF($BH$40:BH44,BH44)-1)</f>
        <v>5</v>
      </c>
      <c r="CB44" s="25">
        <f>IF($H44="","",RANK(BI44,BI$40:BI$52,0)+COUNTIF($BI$40:BI44,BI44)-1)</f>
        <v>5</v>
      </c>
      <c r="CC44" s="25">
        <f>IF($H44="","",RANK(BJ44,BJ$40:BJ$52,0)+COUNTIF($BJ$40:BJ44,BJ44)-1)</f>
        <v>5</v>
      </c>
      <c r="CD44" s="25">
        <f>IF($H44="","",RANK(BK44,BK$40:BK$52,0)+COUNTIF($BK$40:BK44,BK44)-1)</f>
        <v>5</v>
      </c>
      <c r="CE44" s="25">
        <f>IF($H44="","",RANK(BL44,BL$40:BL$52,0)+COUNTIF($BL$40:BL44,BL44)-1)</f>
        <v>5</v>
      </c>
      <c r="CF44" s="25">
        <f>IF($H44="","",RANK(BM44,BM$40:BM$52,0)+COUNTIF($BM$40:BM44,BM44)-1)</f>
        <v>5</v>
      </c>
      <c r="CG44" s="25">
        <f>IF($H44="","",RANK(BN44,BN$40:BN$52,0)+COUNTIF($BN$40:BN44,BN44)-1)</f>
        <v>5</v>
      </c>
      <c r="CH44" s="25">
        <f>IF($H44="","",RANK(BO44,BO$40:BO$52,0)+COUNTIF($BO$40:BO44,BO44)-1)</f>
        <v>5</v>
      </c>
      <c r="CI44" s="25">
        <f>IF($H44="","",RANK(BP44,BP$40:BP$52,0)+COUNTIF($BP$40:BP44,BP44)-1)</f>
        <v>5</v>
      </c>
      <c r="CJ44" s="25">
        <f>IF($H44="","",RANK(BQ44,BQ$40:BQ$52,0)+COUNTIF($BQ$40:BQ44,BQ44)-1)</f>
        <v>5</v>
      </c>
      <c r="CK44" s="25">
        <f>IF($H44="","",RANK(BR44,BR$40:BR$52,0)+COUNTIF($BR$40:BR44,BR44)-1)</f>
        <v>5</v>
      </c>
      <c r="CL44" s="25">
        <f t="shared" si="99"/>
        <v>0</v>
      </c>
      <c r="CM44" s="25">
        <f t="shared" si="100"/>
        <v>0</v>
      </c>
      <c r="CN44" s="25">
        <f t="shared" si="73"/>
        <v>0</v>
      </c>
      <c r="CO44" s="25">
        <f t="shared" si="73"/>
        <v>0</v>
      </c>
      <c r="CP44" s="25">
        <f t="shared" si="73"/>
        <v>0</v>
      </c>
      <c r="CQ44" s="25">
        <f t="shared" si="73"/>
        <v>0</v>
      </c>
      <c r="CR44" s="25">
        <f t="shared" si="73"/>
        <v>0</v>
      </c>
      <c r="CS44" s="25">
        <f t="shared" si="73"/>
        <v>0</v>
      </c>
      <c r="CT44" s="25">
        <f t="shared" si="73"/>
        <v>0</v>
      </c>
      <c r="CU44" s="25">
        <f t="shared" si="73"/>
        <v>0</v>
      </c>
      <c r="CV44" s="25">
        <f t="shared" si="73"/>
        <v>0</v>
      </c>
      <c r="CW44" s="25">
        <f t="shared" si="73"/>
        <v>0</v>
      </c>
      <c r="CX44" s="25">
        <f t="shared" si="73"/>
        <v>0</v>
      </c>
      <c r="CY44" s="25">
        <f t="shared" si="73"/>
        <v>0</v>
      </c>
      <c r="CZ44" s="25">
        <f t="shared" si="73"/>
        <v>0</v>
      </c>
      <c r="DA44" s="25">
        <f t="shared" si="73"/>
        <v>0</v>
      </c>
      <c r="DB44" s="25">
        <f t="shared" si="73"/>
        <v>0</v>
      </c>
      <c r="DC44" s="25">
        <f t="shared" si="73"/>
        <v>0</v>
      </c>
      <c r="DD44" s="25">
        <f t="shared" si="73"/>
        <v>0</v>
      </c>
      <c r="DE44" s="25">
        <f t="shared" si="73"/>
        <v>0</v>
      </c>
      <c r="DG44" s="25">
        <f t="shared" si="101"/>
        <v>5</v>
      </c>
      <c r="DH44" s="25" t="str">
        <f t="shared" si="102"/>
        <v>McLaren</v>
      </c>
      <c r="DI44" s="25">
        <f t="shared" si="103"/>
        <v>1</v>
      </c>
      <c r="DJ44" s="25">
        <f t="shared" si="104"/>
        <v>0</v>
      </c>
      <c r="DK44" s="25">
        <f>IF(DH44="","",COUNTIF($DI$40:DI44,DI44)-1)</f>
        <v>4</v>
      </c>
    </row>
    <row r="45" spans="2:133" x14ac:dyDescent="0.25">
      <c r="E45" s="25" t="str">
        <f>IF('8'!$D$20="","",'8'!$D$20)</f>
        <v/>
      </c>
      <c r="G45" s="25">
        <f t="shared" si="74"/>
        <v>6</v>
      </c>
      <c r="H45" s="25" t="str">
        <f>IF(PILOTOS!G18="","",PILOTOS!G18)</f>
        <v>Force India</v>
      </c>
      <c r="I45" s="28"/>
      <c r="J45" s="25">
        <f t="shared" si="75"/>
        <v>0</v>
      </c>
      <c r="K45" s="25">
        <f t="shared" si="76"/>
        <v>0</v>
      </c>
      <c r="L45" s="28"/>
      <c r="M45" s="28"/>
      <c r="N45" s="28"/>
      <c r="O45" s="28"/>
      <c r="P45" s="28"/>
      <c r="Q45" s="28"/>
      <c r="R45" s="28"/>
      <c r="S45" s="28"/>
      <c r="T45" s="28"/>
      <c r="U45" s="35">
        <f>IF(H45="","",SUMPRODUCT(($J$40:$J$52=J45)*($K$40:$K$52&gt;K45)))</f>
        <v>0</v>
      </c>
      <c r="V45" s="28"/>
      <c r="W45" s="28"/>
      <c r="X45" s="28"/>
      <c r="Y45" s="28"/>
      <c r="Z45" s="28"/>
      <c r="AA45" s="28"/>
      <c r="AB45" s="28"/>
      <c r="AC45" s="28"/>
      <c r="AD45" s="28"/>
      <c r="AE45" s="25">
        <f t="shared" si="105"/>
        <v>6</v>
      </c>
      <c r="AF45" s="25">
        <f t="shared" si="78"/>
        <v>5</v>
      </c>
      <c r="AG45" s="25">
        <f t="shared" si="79"/>
        <v>0</v>
      </c>
      <c r="AH45" s="25">
        <f t="shared" si="71"/>
        <v>0</v>
      </c>
      <c r="AI45" s="25">
        <f t="shared" si="71"/>
        <v>0</v>
      </c>
      <c r="AJ45" s="25">
        <f t="shared" si="71"/>
        <v>0</v>
      </c>
      <c r="AK45" s="25">
        <f t="shared" si="71"/>
        <v>0</v>
      </c>
      <c r="AL45" s="25">
        <f t="shared" si="71"/>
        <v>0</v>
      </c>
      <c r="AM45" s="25">
        <f t="shared" si="71"/>
        <v>0</v>
      </c>
      <c r="AN45" s="25">
        <f t="shared" si="71"/>
        <v>0</v>
      </c>
      <c r="AO45" s="25">
        <f t="shared" si="71"/>
        <v>0</v>
      </c>
      <c r="AP45" s="25">
        <f t="shared" si="71"/>
        <v>0</v>
      </c>
      <c r="AQ45" s="25">
        <f t="shared" si="71"/>
        <v>0</v>
      </c>
      <c r="AR45" s="25">
        <f t="shared" si="71"/>
        <v>0</v>
      </c>
      <c r="AS45" s="25">
        <f t="shared" si="71"/>
        <v>0</v>
      </c>
      <c r="AT45" s="25">
        <f t="shared" si="71"/>
        <v>0</v>
      </c>
      <c r="AU45" s="25">
        <f t="shared" si="71"/>
        <v>0</v>
      </c>
      <c r="AV45" s="25">
        <f t="shared" si="71"/>
        <v>0</v>
      </c>
      <c r="AW45" s="25">
        <f t="shared" si="71"/>
        <v>0</v>
      </c>
      <c r="AX45" s="25">
        <f t="shared" si="71"/>
        <v>0</v>
      </c>
      <c r="AY45" s="25">
        <f t="shared" si="71"/>
        <v>0</v>
      </c>
      <c r="AZ45" s="25">
        <f t="shared" si="80"/>
        <v>0</v>
      </c>
      <c r="BA45" s="25">
        <f t="shared" si="81"/>
        <v>0</v>
      </c>
      <c r="BB45" s="25">
        <f t="shared" si="82"/>
        <v>0</v>
      </c>
      <c r="BC45" s="25">
        <f t="shared" si="83"/>
        <v>0</v>
      </c>
      <c r="BD45" s="25">
        <f t="shared" si="84"/>
        <v>0</v>
      </c>
      <c r="BE45" s="25">
        <f t="shared" si="85"/>
        <v>0</v>
      </c>
      <c r="BF45" s="25">
        <f t="shared" si="86"/>
        <v>0</v>
      </c>
      <c r="BG45" s="25">
        <f t="shared" si="87"/>
        <v>0</v>
      </c>
      <c r="BH45" s="25">
        <f t="shared" si="88"/>
        <v>0</v>
      </c>
      <c r="BI45" s="25">
        <f t="shared" si="89"/>
        <v>0</v>
      </c>
      <c r="BJ45" s="25">
        <f t="shared" si="90"/>
        <v>0</v>
      </c>
      <c r="BK45" s="25">
        <f t="shared" si="91"/>
        <v>0</v>
      </c>
      <c r="BL45" s="25">
        <f t="shared" si="92"/>
        <v>0</v>
      </c>
      <c r="BM45" s="25">
        <f t="shared" si="93"/>
        <v>0</v>
      </c>
      <c r="BN45" s="25">
        <f t="shared" si="94"/>
        <v>0</v>
      </c>
      <c r="BO45" s="25">
        <f t="shared" si="95"/>
        <v>0</v>
      </c>
      <c r="BP45" s="25">
        <f t="shared" si="96"/>
        <v>0</v>
      </c>
      <c r="BQ45" s="25">
        <f t="shared" si="97"/>
        <v>0</v>
      </c>
      <c r="BR45" s="25">
        <f t="shared" si="98"/>
        <v>0</v>
      </c>
      <c r="BS45" s="25">
        <f>IF($H45="","",RANK(AZ45,AZ$40:AZ$52,0)+COUNTIF($AZ$40:AZ45,AZ45)-1)</f>
        <v>6</v>
      </c>
      <c r="BT45" s="25">
        <f>IF($H45="","",RANK(BA45,BA$40:BA$52,0)+COUNTIF($BA$40:BA45,BA45)-1)</f>
        <v>6</v>
      </c>
      <c r="BU45" s="25">
        <f>IF($H45="","",RANK(BB45,BB$40:BB$52,0)+COUNTIF($BB$40:BB45,BB45)-1)</f>
        <v>6</v>
      </c>
      <c r="BV45" s="25">
        <f>IF($H45="","",RANK(BC45,BC$40:BC$52,0)+COUNTIF($BC$40:BC45,BC45)-1)</f>
        <v>6</v>
      </c>
      <c r="BW45" s="25">
        <f>IF($H45="","",RANK(BD45,BD$40:BD$52,0)+COUNTIF($BD$40:BD45,BD45)-1)</f>
        <v>6</v>
      </c>
      <c r="BX45" s="25">
        <f>IF($H45="","",RANK(BE45,BE$40:BE$52,0)+COUNTIF($BE$40:BE45,BE45)-1)</f>
        <v>6</v>
      </c>
      <c r="BY45" s="25">
        <f>IF($H45="","",RANK(BF45,BF$40:BF$52,0)+COUNTIF($BF$40:BF45,BF45)-1)</f>
        <v>6</v>
      </c>
      <c r="BZ45" s="25">
        <f>IF($H45="","",RANK(BG45,BG$40:BG$52,0)+COUNTIF($BG$40:BG45,BG45)-1)</f>
        <v>6</v>
      </c>
      <c r="CA45" s="25">
        <f>IF($H45="","",RANK(BH45,BH$40:BH$52,0)+COUNTIF($BH$40:BH45,BH45)-1)</f>
        <v>6</v>
      </c>
      <c r="CB45" s="25">
        <f>IF($H45="","",RANK(BI45,BI$40:BI$52,0)+COUNTIF($BI$40:BI45,BI45)-1)</f>
        <v>6</v>
      </c>
      <c r="CC45" s="25">
        <f>IF($H45="","",RANK(BJ45,BJ$40:BJ$52,0)+COUNTIF($BJ$40:BJ45,BJ45)-1)</f>
        <v>6</v>
      </c>
      <c r="CD45" s="25">
        <f>IF($H45="","",RANK(BK45,BK$40:BK$52,0)+COUNTIF($BK$40:BK45,BK45)-1)</f>
        <v>6</v>
      </c>
      <c r="CE45" s="25">
        <f>IF($H45="","",RANK(BL45,BL$40:BL$52,0)+COUNTIF($BL$40:BL45,BL45)-1)</f>
        <v>6</v>
      </c>
      <c r="CF45" s="25">
        <f>IF($H45="","",RANK(BM45,BM$40:BM$52,0)+COUNTIF($BM$40:BM45,BM45)-1)</f>
        <v>6</v>
      </c>
      <c r="CG45" s="25">
        <f>IF($H45="","",RANK(BN45,BN$40:BN$52,0)+COUNTIF($BN$40:BN45,BN45)-1)</f>
        <v>6</v>
      </c>
      <c r="CH45" s="25">
        <f>IF($H45="","",RANK(BO45,BO$40:BO$52,0)+COUNTIF($BO$40:BO45,BO45)-1)</f>
        <v>6</v>
      </c>
      <c r="CI45" s="25">
        <f>IF($H45="","",RANK(BP45,BP$40:BP$52,0)+COUNTIF($BP$40:BP45,BP45)-1)</f>
        <v>6</v>
      </c>
      <c r="CJ45" s="25">
        <f>IF($H45="","",RANK(BQ45,BQ$40:BQ$52,0)+COUNTIF($BQ$40:BQ45,BQ45)-1)</f>
        <v>6</v>
      </c>
      <c r="CK45" s="25">
        <f>IF($H45="","",RANK(BR45,BR$40:BR$52,0)+COUNTIF($BR$40:BR45,BR45)-1)</f>
        <v>6</v>
      </c>
      <c r="CL45" s="25">
        <f t="shared" si="99"/>
        <v>0</v>
      </c>
      <c r="CM45" s="25">
        <f t="shared" si="100"/>
        <v>0</v>
      </c>
      <c r="CN45" s="25">
        <f t="shared" si="73"/>
        <v>0</v>
      </c>
      <c r="CO45" s="25">
        <f t="shared" si="73"/>
        <v>0</v>
      </c>
      <c r="CP45" s="25">
        <f t="shared" si="73"/>
        <v>0</v>
      </c>
      <c r="CQ45" s="25">
        <f t="shared" si="73"/>
        <v>0</v>
      </c>
      <c r="CR45" s="25">
        <f t="shared" si="73"/>
        <v>0</v>
      </c>
      <c r="CS45" s="25">
        <f t="shared" si="73"/>
        <v>0</v>
      </c>
      <c r="CT45" s="25">
        <f t="shared" si="73"/>
        <v>0</v>
      </c>
      <c r="CU45" s="25">
        <f t="shared" si="73"/>
        <v>0</v>
      </c>
      <c r="CV45" s="25">
        <f t="shared" si="73"/>
        <v>0</v>
      </c>
      <c r="CW45" s="25">
        <f t="shared" si="73"/>
        <v>0</v>
      </c>
      <c r="CX45" s="25">
        <f t="shared" si="73"/>
        <v>0</v>
      </c>
      <c r="CY45" s="25">
        <f t="shared" si="73"/>
        <v>0</v>
      </c>
      <c r="CZ45" s="25">
        <f t="shared" si="73"/>
        <v>0</v>
      </c>
      <c r="DA45" s="25">
        <f t="shared" si="73"/>
        <v>0</v>
      </c>
      <c r="DB45" s="25">
        <f t="shared" si="73"/>
        <v>0</v>
      </c>
      <c r="DC45" s="25">
        <f t="shared" si="73"/>
        <v>0</v>
      </c>
      <c r="DD45" s="25">
        <f t="shared" si="73"/>
        <v>0</v>
      </c>
      <c r="DE45" s="25">
        <f t="shared" si="73"/>
        <v>0</v>
      </c>
      <c r="DG45" s="25">
        <f t="shared" si="101"/>
        <v>6</v>
      </c>
      <c r="DH45" s="25" t="str">
        <f t="shared" si="102"/>
        <v>Force India</v>
      </c>
      <c r="DI45" s="25">
        <f t="shared" si="103"/>
        <v>1</v>
      </c>
      <c r="DJ45" s="25">
        <f t="shared" si="104"/>
        <v>0</v>
      </c>
      <c r="DK45" s="25">
        <f>IF(DH45="","",COUNTIF($DI$40:DI45,DI45)-1)</f>
        <v>5</v>
      </c>
    </row>
    <row r="46" spans="2:133" x14ac:dyDescent="0.25">
      <c r="E46" s="25" t="str">
        <f>IF('8'!$D$21="","",'8'!$D$21)</f>
        <v/>
      </c>
      <c r="G46" s="25">
        <f t="shared" si="74"/>
        <v>7</v>
      </c>
      <c r="H46" s="25" t="str">
        <f>IF(PILOTOS!G19="","",PILOTOS!G19)</f>
        <v>Sauber</v>
      </c>
      <c r="I46" s="28"/>
      <c r="J46" s="25">
        <f t="shared" si="75"/>
        <v>0</v>
      </c>
      <c r="K46" s="25">
        <f t="shared" si="76"/>
        <v>0</v>
      </c>
      <c r="L46" s="28"/>
      <c r="M46" s="28"/>
      <c r="N46" s="28"/>
      <c r="O46" s="28"/>
      <c r="P46" s="28"/>
      <c r="Q46" s="28"/>
      <c r="R46" s="28"/>
      <c r="S46" s="28"/>
      <c r="T46" s="28"/>
      <c r="U46" s="35">
        <f t="shared" si="77"/>
        <v>0</v>
      </c>
      <c r="V46" s="28"/>
      <c r="W46" s="28"/>
      <c r="X46" s="28"/>
      <c r="Y46" s="28"/>
      <c r="Z46" s="28"/>
      <c r="AA46" s="28"/>
      <c r="AB46" s="28"/>
      <c r="AC46" s="28"/>
      <c r="AD46" s="28"/>
      <c r="AE46" s="25">
        <f t="shared" si="105"/>
        <v>7</v>
      </c>
      <c r="AF46" s="25">
        <f t="shared" si="78"/>
        <v>6</v>
      </c>
      <c r="AG46" s="25">
        <f t="shared" si="79"/>
        <v>0</v>
      </c>
      <c r="AH46" s="25">
        <f t="shared" si="71"/>
        <v>0</v>
      </c>
      <c r="AI46" s="25">
        <f t="shared" si="71"/>
        <v>0</v>
      </c>
      <c r="AJ46" s="25">
        <f t="shared" si="71"/>
        <v>0</v>
      </c>
      <c r="AK46" s="25">
        <f t="shared" si="71"/>
        <v>0</v>
      </c>
      <c r="AL46" s="25">
        <f t="shared" si="71"/>
        <v>0</v>
      </c>
      <c r="AM46" s="25">
        <f t="shared" si="71"/>
        <v>0</v>
      </c>
      <c r="AN46" s="25">
        <f t="shared" si="71"/>
        <v>0</v>
      </c>
      <c r="AO46" s="25">
        <f t="shared" si="71"/>
        <v>0</v>
      </c>
      <c r="AP46" s="25">
        <f t="shared" si="71"/>
        <v>0</v>
      </c>
      <c r="AQ46" s="25">
        <f t="shared" si="71"/>
        <v>0</v>
      </c>
      <c r="AR46" s="25">
        <f t="shared" si="71"/>
        <v>0</v>
      </c>
      <c r="AS46" s="25">
        <f t="shared" si="71"/>
        <v>0</v>
      </c>
      <c r="AT46" s="25">
        <f t="shared" si="71"/>
        <v>0</v>
      </c>
      <c r="AU46" s="25">
        <f t="shared" si="71"/>
        <v>0</v>
      </c>
      <c r="AV46" s="25">
        <f t="shared" si="71"/>
        <v>0</v>
      </c>
      <c r="AW46" s="25">
        <f t="shared" si="71"/>
        <v>0</v>
      </c>
      <c r="AX46" s="25">
        <f t="shared" si="71"/>
        <v>0</v>
      </c>
      <c r="AY46" s="25">
        <f t="shared" si="71"/>
        <v>0</v>
      </c>
      <c r="AZ46" s="25">
        <f t="shared" si="80"/>
        <v>0</v>
      </c>
      <c r="BA46" s="25">
        <f t="shared" si="81"/>
        <v>0</v>
      </c>
      <c r="BB46" s="25">
        <f t="shared" si="82"/>
        <v>0</v>
      </c>
      <c r="BC46" s="25">
        <f t="shared" si="83"/>
        <v>0</v>
      </c>
      <c r="BD46" s="25">
        <f t="shared" si="84"/>
        <v>0</v>
      </c>
      <c r="BE46" s="25">
        <f t="shared" si="85"/>
        <v>0</v>
      </c>
      <c r="BF46" s="25">
        <f t="shared" si="86"/>
        <v>0</v>
      </c>
      <c r="BG46" s="25">
        <f t="shared" si="87"/>
        <v>0</v>
      </c>
      <c r="BH46" s="25">
        <f t="shared" si="88"/>
        <v>0</v>
      </c>
      <c r="BI46" s="25">
        <f t="shared" si="89"/>
        <v>0</v>
      </c>
      <c r="BJ46" s="25">
        <f t="shared" si="90"/>
        <v>0</v>
      </c>
      <c r="BK46" s="25">
        <f t="shared" si="91"/>
        <v>0</v>
      </c>
      <c r="BL46" s="25">
        <f t="shared" si="92"/>
        <v>0</v>
      </c>
      <c r="BM46" s="25">
        <f t="shared" si="93"/>
        <v>0</v>
      </c>
      <c r="BN46" s="25">
        <f t="shared" si="94"/>
        <v>0</v>
      </c>
      <c r="BO46" s="25">
        <f t="shared" si="95"/>
        <v>0</v>
      </c>
      <c r="BP46" s="25">
        <f t="shared" si="96"/>
        <v>0</v>
      </c>
      <c r="BQ46" s="25">
        <f t="shared" si="97"/>
        <v>0</v>
      </c>
      <c r="BR46" s="25">
        <f t="shared" si="98"/>
        <v>0</v>
      </c>
      <c r="BS46" s="25">
        <f>IF($H46="","",RANK(AZ46,AZ$40:AZ$52,0)+COUNTIF($AZ$40:AZ46,AZ46)-1)</f>
        <v>7</v>
      </c>
      <c r="BT46" s="25">
        <f>IF($H46="","",RANK(BA46,BA$40:BA$52,0)+COUNTIF($BA$40:BA46,BA46)-1)</f>
        <v>7</v>
      </c>
      <c r="BU46" s="25">
        <f>IF($H46="","",RANK(BB46,BB$40:BB$52,0)+COUNTIF($BB$40:BB46,BB46)-1)</f>
        <v>7</v>
      </c>
      <c r="BV46" s="25">
        <f>IF($H46="","",RANK(BC46,BC$40:BC$52,0)+COUNTIF($BC$40:BC46,BC46)-1)</f>
        <v>7</v>
      </c>
      <c r="BW46" s="25">
        <f>IF($H46="","",RANK(BD46,BD$40:BD$52,0)+COUNTIF($BD$40:BD46,BD46)-1)</f>
        <v>7</v>
      </c>
      <c r="BX46" s="25">
        <f>IF($H46="","",RANK(BE46,BE$40:BE$52,0)+COUNTIF($BE$40:BE46,BE46)-1)</f>
        <v>7</v>
      </c>
      <c r="BY46" s="25">
        <f>IF($H46="","",RANK(BF46,BF$40:BF$52,0)+COUNTIF($BF$40:BF46,BF46)-1)</f>
        <v>7</v>
      </c>
      <c r="BZ46" s="25">
        <f>IF($H46="","",RANK(BG46,BG$40:BG$52,0)+COUNTIF($BG$40:BG46,BG46)-1)</f>
        <v>7</v>
      </c>
      <c r="CA46" s="25">
        <f>IF($H46="","",RANK(BH46,BH$40:BH$52,0)+COUNTIF($BH$40:BH46,BH46)-1)</f>
        <v>7</v>
      </c>
      <c r="CB46" s="25">
        <f>IF($H46="","",RANK(BI46,BI$40:BI$52,0)+COUNTIF($BI$40:BI46,BI46)-1)</f>
        <v>7</v>
      </c>
      <c r="CC46" s="25">
        <f>IF($H46="","",RANK(BJ46,BJ$40:BJ$52,0)+COUNTIF($BJ$40:BJ46,BJ46)-1)</f>
        <v>7</v>
      </c>
      <c r="CD46" s="25">
        <f>IF($H46="","",RANK(BK46,BK$40:BK$52,0)+COUNTIF($BK$40:BK46,BK46)-1)</f>
        <v>7</v>
      </c>
      <c r="CE46" s="25">
        <f>IF($H46="","",RANK(BL46,BL$40:BL$52,0)+COUNTIF($BL$40:BL46,BL46)-1)</f>
        <v>7</v>
      </c>
      <c r="CF46" s="25">
        <f>IF($H46="","",RANK(BM46,BM$40:BM$52,0)+COUNTIF($BM$40:BM46,BM46)-1)</f>
        <v>7</v>
      </c>
      <c r="CG46" s="25">
        <f>IF($H46="","",RANK(BN46,BN$40:BN$52,0)+COUNTIF($BN$40:BN46,BN46)-1)</f>
        <v>7</v>
      </c>
      <c r="CH46" s="25">
        <f>IF($H46="","",RANK(BO46,BO$40:BO$52,0)+COUNTIF($BO$40:BO46,BO46)-1)</f>
        <v>7</v>
      </c>
      <c r="CI46" s="25">
        <f>IF($H46="","",RANK(BP46,BP$40:BP$52,0)+COUNTIF($BP$40:BP46,BP46)-1)</f>
        <v>7</v>
      </c>
      <c r="CJ46" s="25">
        <f>IF($H46="","",RANK(BQ46,BQ$40:BQ$52,0)+COUNTIF($BQ$40:BQ46,BQ46)-1)</f>
        <v>7</v>
      </c>
      <c r="CK46" s="25">
        <f>IF($H46="","",RANK(BR46,BR$40:BR$52,0)+COUNTIF($BR$40:BR46,BR46)-1)</f>
        <v>7</v>
      </c>
      <c r="CL46" s="25">
        <f t="shared" si="99"/>
        <v>0</v>
      </c>
      <c r="CM46" s="25">
        <f t="shared" si="100"/>
        <v>0</v>
      </c>
      <c r="CN46" s="25">
        <f t="shared" si="73"/>
        <v>0</v>
      </c>
      <c r="CO46" s="25">
        <f t="shared" si="73"/>
        <v>0</v>
      </c>
      <c r="CP46" s="25">
        <f t="shared" si="73"/>
        <v>0</v>
      </c>
      <c r="CQ46" s="25">
        <f t="shared" si="73"/>
        <v>0</v>
      </c>
      <c r="CR46" s="25">
        <f t="shared" si="73"/>
        <v>0</v>
      </c>
      <c r="CS46" s="25">
        <f t="shared" si="73"/>
        <v>0</v>
      </c>
      <c r="CT46" s="25">
        <f t="shared" si="73"/>
        <v>0</v>
      </c>
      <c r="CU46" s="25">
        <f t="shared" si="73"/>
        <v>0</v>
      </c>
      <c r="CV46" s="25">
        <f t="shared" si="73"/>
        <v>0</v>
      </c>
      <c r="CW46" s="25">
        <f t="shared" si="73"/>
        <v>0</v>
      </c>
      <c r="CX46" s="25">
        <f t="shared" si="73"/>
        <v>0</v>
      </c>
      <c r="CY46" s="25">
        <f t="shared" si="73"/>
        <v>0</v>
      </c>
      <c r="CZ46" s="25">
        <f t="shared" si="73"/>
        <v>0</v>
      </c>
      <c r="DA46" s="25">
        <f t="shared" si="73"/>
        <v>0</v>
      </c>
      <c r="DB46" s="25">
        <f t="shared" si="73"/>
        <v>0</v>
      </c>
      <c r="DC46" s="25">
        <f t="shared" si="73"/>
        <v>0</v>
      </c>
      <c r="DD46" s="25">
        <f t="shared" si="73"/>
        <v>0</v>
      </c>
      <c r="DE46" s="25">
        <f t="shared" si="73"/>
        <v>0</v>
      </c>
      <c r="DG46" s="25">
        <f t="shared" si="101"/>
        <v>7</v>
      </c>
      <c r="DH46" s="25" t="str">
        <f t="shared" si="102"/>
        <v>Sauber</v>
      </c>
      <c r="DI46" s="25">
        <f t="shared" si="103"/>
        <v>1</v>
      </c>
      <c r="DJ46" s="25">
        <f t="shared" si="104"/>
        <v>0</v>
      </c>
      <c r="DK46" s="25">
        <f>IF(DH46="","",COUNTIF($DI$40:DI46,DI46)-1)</f>
        <v>6</v>
      </c>
    </row>
    <row r="47" spans="2:133" x14ac:dyDescent="0.25">
      <c r="E47" s="25" t="str">
        <f>IF('8'!$D$22="","",'8'!$D$22)</f>
        <v/>
      </c>
      <c r="G47" s="25">
        <f t="shared" si="74"/>
        <v>8</v>
      </c>
      <c r="H47" s="25" t="str">
        <f>IF(PILOTOS!G20="","",PILOTOS!G20)</f>
        <v>Toro Rosso</v>
      </c>
      <c r="I47" s="28"/>
      <c r="J47" s="25">
        <f t="shared" si="75"/>
        <v>0</v>
      </c>
      <c r="K47" s="25">
        <f t="shared" si="76"/>
        <v>0</v>
      </c>
      <c r="L47" s="28"/>
      <c r="M47" s="28"/>
      <c r="N47" s="28"/>
      <c r="O47" s="28"/>
      <c r="P47" s="28"/>
      <c r="Q47" s="28"/>
      <c r="R47" s="28"/>
      <c r="S47" s="28"/>
      <c r="T47" s="28"/>
      <c r="U47" s="35">
        <f t="shared" si="77"/>
        <v>0</v>
      </c>
      <c r="V47" s="28"/>
      <c r="W47" s="28"/>
      <c r="X47" s="28"/>
      <c r="Y47" s="28"/>
      <c r="Z47" s="28"/>
      <c r="AA47" s="28"/>
      <c r="AB47" s="28"/>
      <c r="AC47" s="28"/>
      <c r="AD47" s="28"/>
      <c r="AE47" s="25">
        <f t="shared" si="105"/>
        <v>8</v>
      </c>
      <c r="AF47" s="25">
        <f t="shared" si="78"/>
        <v>7</v>
      </c>
      <c r="AG47" s="25">
        <f t="shared" si="79"/>
        <v>0</v>
      </c>
      <c r="AH47" s="25">
        <f t="shared" si="71"/>
        <v>0</v>
      </c>
      <c r="AI47" s="25">
        <f t="shared" si="71"/>
        <v>0</v>
      </c>
      <c r="AJ47" s="25">
        <f t="shared" si="71"/>
        <v>0</v>
      </c>
      <c r="AK47" s="25">
        <f t="shared" si="71"/>
        <v>0</v>
      </c>
      <c r="AL47" s="25">
        <f t="shared" si="71"/>
        <v>0</v>
      </c>
      <c r="AM47" s="25">
        <f t="shared" si="71"/>
        <v>0</v>
      </c>
      <c r="AN47" s="25">
        <f t="shared" si="71"/>
        <v>0</v>
      </c>
      <c r="AO47" s="25">
        <f t="shared" si="71"/>
        <v>0</v>
      </c>
      <c r="AP47" s="25">
        <f t="shared" si="71"/>
        <v>0</v>
      </c>
      <c r="AQ47" s="25">
        <f t="shared" si="71"/>
        <v>0</v>
      </c>
      <c r="AR47" s="25">
        <f t="shared" si="71"/>
        <v>0</v>
      </c>
      <c r="AS47" s="25">
        <f t="shared" si="71"/>
        <v>0</v>
      </c>
      <c r="AT47" s="25">
        <f t="shared" si="71"/>
        <v>0</v>
      </c>
      <c r="AU47" s="25">
        <f t="shared" si="71"/>
        <v>0</v>
      </c>
      <c r="AV47" s="25">
        <f t="shared" si="71"/>
        <v>0</v>
      </c>
      <c r="AW47" s="25">
        <f t="shared" si="71"/>
        <v>0</v>
      </c>
      <c r="AX47" s="25">
        <f t="shared" si="71"/>
        <v>0</v>
      </c>
      <c r="AY47" s="25">
        <f t="shared" si="71"/>
        <v>0</v>
      </c>
      <c r="AZ47" s="25">
        <f t="shared" si="80"/>
        <v>0</v>
      </c>
      <c r="BA47" s="25">
        <f t="shared" si="81"/>
        <v>0</v>
      </c>
      <c r="BB47" s="25">
        <f t="shared" si="82"/>
        <v>0</v>
      </c>
      <c r="BC47" s="25">
        <f t="shared" si="83"/>
        <v>0</v>
      </c>
      <c r="BD47" s="25">
        <f t="shared" si="84"/>
        <v>0</v>
      </c>
      <c r="BE47" s="25">
        <f t="shared" si="85"/>
        <v>0</v>
      </c>
      <c r="BF47" s="25">
        <f t="shared" si="86"/>
        <v>0</v>
      </c>
      <c r="BG47" s="25">
        <f t="shared" si="87"/>
        <v>0</v>
      </c>
      <c r="BH47" s="25">
        <f t="shared" si="88"/>
        <v>0</v>
      </c>
      <c r="BI47" s="25">
        <f t="shared" si="89"/>
        <v>0</v>
      </c>
      <c r="BJ47" s="25">
        <f t="shared" si="90"/>
        <v>0</v>
      </c>
      <c r="BK47" s="25">
        <f t="shared" si="91"/>
        <v>0</v>
      </c>
      <c r="BL47" s="25">
        <f>IFERROR(BK47+AS47,"")</f>
        <v>0</v>
      </c>
      <c r="BM47" s="25">
        <f t="shared" si="93"/>
        <v>0</v>
      </c>
      <c r="BN47" s="25">
        <f t="shared" si="94"/>
        <v>0</v>
      </c>
      <c r="BO47" s="25">
        <f t="shared" si="95"/>
        <v>0</v>
      </c>
      <c r="BP47" s="25">
        <f t="shared" si="96"/>
        <v>0</v>
      </c>
      <c r="BQ47" s="25">
        <f t="shared" si="97"/>
        <v>0</v>
      </c>
      <c r="BR47" s="25">
        <f t="shared" si="98"/>
        <v>0</v>
      </c>
      <c r="BS47" s="25">
        <f>IF($H47="","",RANK(AZ47,AZ$40:AZ$52,0)+COUNTIF($AZ$40:AZ47,AZ47)-1)</f>
        <v>8</v>
      </c>
      <c r="BT47" s="25">
        <f>IF($H47="","",RANK(BA47,BA$40:BA$52,0)+COUNTIF($BA$40:BA47,BA47)-1)</f>
        <v>8</v>
      </c>
      <c r="BU47" s="25">
        <f>IF($H47="","",RANK(BB47,BB$40:BB$52,0)+COUNTIF($BB$40:BB47,BB47)-1)</f>
        <v>8</v>
      </c>
      <c r="BV47" s="25">
        <f>IF($H47="","",RANK(BC47,BC$40:BC$52,0)+COUNTIF($BC$40:BC47,BC47)-1)</f>
        <v>8</v>
      </c>
      <c r="BW47" s="25">
        <f>IF($H47="","",RANK(BD47,BD$40:BD$52,0)+COUNTIF($BD$40:BD47,BD47)-1)</f>
        <v>8</v>
      </c>
      <c r="BX47" s="25">
        <f>IF($H47="","",RANK(BE47,BE$40:BE$52,0)+COUNTIF($BE$40:BE47,BE47)-1)</f>
        <v>8</v>
      </c>
      <c r="BY47" s="25">
        <f>IF($H47="","",RANK(BF47,BF$40:BF$52,0)+COUNTIF($BF$40:BF47,BF47)-1)</f>
        <v>8</v>
      </c>
      <c r="BZ47" s="25">
        <f>IF($H47="","",RANK(BG47,BG$40:BG$52,0)+COUNTIF($BG$40:BG47,BG47)-1)</f>
        <v>8</v>
      </c>
      <c r="CA47" s="25">
        <f>IF($H47="","",RANK(BH47,BH$40:BH$52,0)+COUNTIF($BH$40:BH47,BH47)-1)</f>
        <v>8</v>
      </c>
      <c r="CB47" s="25">
        <f>IF($H47="","",RANK(BI47,BI$40:BI$52,0)+COUNTIF($BI$40:BI47,BI47)-1)</f>
        <v>8</v>
      </c>
      <c r="CC47" s="25">
        <f>IF($H47="","",RANK(BJ47,BJ$40:BJ$52,0)+COUNTIF($BJ$40:BJ47,BJ47)-1)</f>
        <v>8</v>
      </c>
      <c r="CD47" s="25">
        <f>IF($H47="","",RANK(BK47,BK$40:BK$52,0)+COUNTIF($BK$40:BK47,BK47)-1)</f>
        <v>8</v>
      </c>
      <c r="CE47" s="25">
        <f>IF($H47="","",RANK(BL47,BL$40:BL$52,0)+COUNTIF($BL$40:BL47,BL47)-1)</f>
        <v>8</v>
      </c>
      <c r="CF47" s="25">
        <f>IF($H47="","",RANK(BM47,BM$40:BM$52,0)+COUNTIF($BM$40:BM47,BM47)-1)</f>
        <v>8</v>
      </c>
      <c r="CG47" s="25">
        <f>IF($H47="","",RANK(BN47,BN$40:BN$52,0)+COUNTIF($BN$40:BN47,BN47)-1)</f>
        <v>8</v>
      </c>
      <c r="CH47" s="25">
        <f>IF($H47="","",RANK(BO47,BO$40:BO$52,0)+COUNTIF($BO$40:BO47,BO47)-1)</f>
        <v>8</v>
      </c>
      <c r="CI47" s="25">
        <f>IF($H47="","",RANK(BP47,BP$40:BP$52,0)+COUNTIF($BP$40:BP47,BP47)-1)</f>
        <v>8</v>
      </c>
      <c r="CJ47" s="25">
        <f>IF($H47="","",RANK(BQ47,BQ$40:BQ$52,0)+COUNTIF($BQ$40:BQ47,BQ47)-1)</f>
        <v>8</v>
      </c>
      <c r="CK47" s="25">
        <f>IF($H47="","",RANK(BR47,BR$40:BR$52,0)+COUNTIF($BR$40:BR47,BR47)-1)</f>
        <v>8</v>
      </c>
      <c r="CL47" s="25">
        <f t="shared" si="99"/>
        <v>0</v>
      </c>
      <c r="CM47" s="25">
        <f t="shared" si="100"/>
        <v>0</v>
      </c>
      <c r="CN47" s="25">
        <f t="shared" si="73"/>
        <v>0</v>
      </c>
      <c r="CO47" s="25">
        <f t="shared" si="73"/>
        <v>0</v>
      </c>
      <c r="CP47" s="25">
        <f t="shared" si="73"/>
        <v>0</v>
      </c>
      <c r="CQ47" s="25">
        <f t="shared" si="73"/>
        <v>0</v>
      </c>
      <c r="CR47" s="25">
        <f t="shared" si="73"/>
        <v>0</v>
      </c>
      <c r="CS47" s="25">
        <f t="shared" si="73"/>
        <v>0</v>
      </c>
      <c r="CT47" s="25">
        <f t="shared" si="73"/>
        <v>0</v>
      </c>
      <c r="CU47" s="25">
        <f t="shared" si="73"/>
        <v>0</v>
      </c>
      <c r="CV47" s="25">
        <f t="shared" si="73"/>
        <v>0</v>
      </c>
      <c r="CW47" s="25">
        <f t="shared" si="73"/>
        <v>0</v>
      </c>
      <c r="CX47" s="25">
        <f t="shared" si="73"/>
        <v>0</v>
      </c>
      <c r="CY47" s="25">
        <f t="shared" si="73"/>
        <v>0</v>
      </c>
      <c r="CZ47" s="25">
        <f t="shared" si="73"/>
        <v>0</v>
      </c>
      <c r="DA47" s="25">
        <f t="shared" si="73"/>
        <v>0</v>
      </c>
      <c r="DB47" s="25">
        <f t="shared" si="73"/>
        <v>0</v>
      </c>
      <c r="DC47" s="25">
        <f t="shared" si="73"/>
        <v>0</v>
      </c>
      <c r="DD47" s="25">
        <f t="shared" si="73"/>
        <v>0</v>
      </c>
      <c r="DE47" s="25">
        <f t="shared" si="73"/>
        <v>0</v>
      </c>
      <c r="DG47" s="25">
        <f t="shared" si="101"/>
        <v>8</v>
      </c>
      <c r="DH47" s="25" t="str">
        <f t="shared" si="102"/>
        <v>Toro Rosso</v>
      </c>
      <c r="DI47" s="25">
        <f t="shared" si="103"/>
        <v>1</v>
      </c>
      <c r="DJ47" s="25">
        <f t="shared" si="104"/>
        <v>0</v>
      </c>
      <c r="DK47" s="25">
        <f>IF(DH47="","",COUNTIF($DI$40:DI47,DI47)-1)</f>
        <v>7</v>
      </c>
    </row>
    <row r="48" spans="2:133" x14ac:dyDescent="0.25">
      <c r="E48" s="25" t="str">
        <f>IF('8'!$D$23="","",'8'!$D$23)</f>
        <v/>
      </c>
      <c r="G48" s="25">
        <f t="shared" si="74"/>
        <v>9</v>
      </c>
      <c r="H48" s="25" t="str">
        <f>IF(PILOTOS!G21="","",PILOTOS!G21)</f>
        <v>Williams</v>
      </c>
      <c r="I48" s="28"/>
      <c r="J48" s="25">
        <f t="shared" si="75"/>
        <v>0</v>
      </c>
      <c r="K48" s="25">
        <f t="shared" si="76"/>
        <v>0</v>
      </c>
      <c r="L48" s="28"/>
      <c r="M48" s="28"/>
      <c r="N48" s="28"/>
      <c r="O48" s="28"/>
      <c r="P48" s="28"/>
      <c r="Q48" s="28"/>
      <c r="R48" s="28"/>
      <c r="S48" s="28"/>
      <c r="T48" s="28"/>
      <c r="U48" s="35">
        <f t="shared" si="77"/>
        <v>0</v>
      </c>
      <c r="V48" s="28"/>
      <c r="W48" s="28"/>
      <c r="X48" s="28"/>
      <c r="Y48" s="28"/>
      <c r="Z48" s="28"/>
      <c r="AA48" s="28"/>
      <c r="AB48" s="28"/>
      <c r="AC48" s="28"/>
      <c r="AD48" s="28"/>
      <c r="AE48" s="25">
        <f t="shared" si="105"/>
        <v>9</v>
      </c>
      <c r="AF48" s="25">
        <f t="shared" si="78"/>
        <v>8</v>
      </c>
      <c r="AG48" s="25">
        <f t="shared" si="79"/>
        <v>0</v>
      </c>
      <c r="AH48" s="25">
        <f t="shared" si="71"/>
        <v>0</v>
      </c>
      <c r="AI48" s="25">
        <f t="shared" si="71"/>
        <v>0</v>
      </c>
      <c r="AJ48" s="25">
        <f t="shared" si="71"/>
        <v>0</v>
      </c>
      <c r="AK48" s="25">
        <f t="shared" si="71"/>
        <v>0</v>
      </c>
      <c r="AL48" s="25">
        <f t="shared" si="71"/>
        <v>0</v>
      </c>
      <c r="AM48" s="25">
        <f t="shared" si="71"/>
        <v>0</v>
      </c>
      <c r="AN48" s="25">
        <f t="shared" si="71"/>
        <v>0</v>
      </c>
      <c r="AO48" s="25">
        <f t="shared" si="71"/>
        <v>0</v>
      </c>
      <c r="AP48" s="25">
        <f t="shared" si="71"/>
        <v>0</v>
      </c>
      <c r="AQ48" s="25">
        <f t="shared" si="71"/>
        <v>0</v>
      </c>
      <c r="AR48" s="25">
        <f t="shared" si="71"/>
        <v>0</v>
      </c>
      <c r="AS48" s="25">
        <f t="shared" si="71"/>
        <v>0</v>
      </c>
      <c r="AT48" s="25">
        <f t="shared" si="71"/>
        <v>0</v>
      </c>
      <c r="AU48" s="25">
        <f t="shared" si="71"/>
        <v>0</v>
      </c>
      <c r="AV48" s="25">
        <f t="shared" si="71"/>
        <v>0</v>
      </c>
      <c r="AW48" s="25">
        <f t="shared" si="71"/>
        <v>0</v>
      </c>
      <c r="AX48" s="25">
        <f t="shared" si="71"/>
        <v>0</v>
      </c>
      <c r="AY48" s="25">
        <f t="shared" si="71"/>
        <v>0</v>
      </c>
      <c r="AZ48" s="25">
        <f t="shared" si="80"/>
        <v>0</v>
      </c>
      <c r="BA48" s="25">
        <f t="shared" si="81"/>
        <v>0</v>
      </c>
      <c r="BB48" s="25">
        <f t="shared" si="82"/>
        <v>0</v>
      </c>
      <c r="BC48" s="25">
        <f t="shared" si="83"/>
        <v>0</v>
      </c>
      <c r="BD48" s="25">
        <f t="shared" si="84"/>
        <v>0</v>
      </c>
      <c r="BE48" s="25">
        <f t="shared" si="85"/>
        <v>0</v>
      </c>
      <c r="BF48" s="25">
        <f t="shared" si="86"/>
        <v>0</v>
      </c>
      <c r="BG48" s="25">
        <f t="shared" si="87"/>
        <v>0</v>
      </c>
      <c r="BH48" s="25">
        <f t="shared" si="88"/>
        <v>0</v>
      </c>
      <c r="BI48" s="25">
        <f t="shared" si="89"/>
        <v>0</v>
      </c>
      <c r="BJ48" s="25">
        <f t="shared" si="90"/>
        <v>0</v>
      </c>
      <c r="BK48" s="25">
        <f t="shared" si="91"/>
        <v>0</v>
      </c>
      <c r="BL48" s="25">
        <f t="shared" si="92"/>
        <v>0</v>
      </c>
      <c r="BM48" s="25">
        <f t="shared" si="93"/>
        <v>0</v>
      </c>
      <c r="BN48" s="25">
        <f t="shared" si="94"/>
        <v>0</v>
      </c>
      <c r="BO48" s="25">
        <f t="shared" si="95"/>
        <v>0</v>
      </c>
      <c r="BP48" s="25">
        <f t="shared" si="96"/>
        <v>0</v>
      </c>
      <c r="BQ48" s="25">
        <f t="shared" si="97"/>
        <v>0</v>
      </c>
      <c r="BR48" s="25">
        <f t="shared" si="98"/>
        <v>0</v>
      </c>
      <c r="BS48" s="25">
        <f>IF($H48="","",RANK(AZ48,AZ$40:AZ$52,0)+COUNTIF($AZ$40:AZ48,AZ48)-1)</f>
        <v>9</v>
      </c>
      <c r="BT48" s="25">
        <f>IF($H48="","",RANK(BA48,BA$40:BA$52,0)+COUNTIF($BA$40:BA48,BA48)-1)</f>
        <v>9</v>
      </c>
      <c r="BU48" s="25">
        <f>IF($H48="","",RANK(BB48,BB$40:BB$52,0)+COUNTIF($BB$40:BB48,BB48)-1)</f>
        <v>9</v>
      </c>
      <c r="BV48" s="25">
        <f>IF($H48="","",RANK(BC48,BC$40:BC$52,0)+COUNTIF($BC$40:BC48,BC48)-1)</f>
        <v>9</v>
      </c>
      <c r="BW48" s="25">
        <f>IF($H48="","",RANK(BD48,BD$40:BD$52,0)+COUNTIF($BD$40:BD48,BD48)-1)</f>
        <v>9</v>
      </c>
      <c r="BX48" s="25">
        <f>IF($H48="","",RANK(BE48,BE$40:BE$52,0)+COUNTIF($BE$40:BE48,BE48)-1)</f>
        <v>9</v>
      </c>
      <c r="BY48" s="25">
        <f>IF($H48="","",RANK(BF48,BF$40:BF$52,0)+COUNTIF($BF$40:BF48,BF48)-1)</f>
        <v>9</v>
      </c>
      <c r="BZ48" s="25">
        <f>IF($H48="","",RANK(BG48,BG$40:BG$52,0)+COUNTIF($BG$40:BG48,BG48)-1)</f>
        <v>9</v>
      </c>
      <c r="CA48" s="25">
        <f>IF($H48="","",RANK(BH48,BH$40:BH$52,0)+COUNTIF($BH$40:BH48,BH48)-1)</f>
        <v>9</v>
      </c>
      <c r="CB48" s="25">
        <f>IF($H48="","",RANK(BI48,BI$40:BI$52,0)+COUNTIF($BI$40:BI48,BI48)-1)</f>
        <v>9</v>
      </c>
      <c r="CC48" s="25">
        <f>IF($H48="","",RANK(BJ48,BJ$40:BJ$52,0)+COUNTIF($BJ$40:BJ48,BJ48)-1)</f>
        <v>9</v>
      </c>
      <c r="CD48" s="25">
        <f>IF($H48="","",RANK(BK48,BK$40:BK$52,0)+COUNTIF($BK$40:BK48,BK48)-1)</f>
        <v>9</v>
      </c>
      <c r="CE48" s="25">
        <f>IF($H48="","",RANK(BL48,BL$40:BL$52,0)+COUNTIF($BL$40:BL48,BL48)-1)</f>
        <v>9</v>
      </c>
      <c r="CF48" s="25">
        <f>IF($H48="","",RANK(BM48,BM$40:BM$52,0)+COUNTIF($BM$40:BM48,BM48)-1)</f>
        <v>9</v>
      </c>
      <c r="CG48" s="25">
        <f>IF($H48="","",RANK(BN48,BN$40:BN$52,0)+COUNTIF($BN$40:BN48,BN48)-1)</f>
        <v>9</v>
      </c>
      <c r="CH48" s="25">
        <f>IF($H48="","",RANK(BO48,BO$40:BO$52,0)+COUNTIF($BO$40:BO48,BO48)-1)</f>
        <v>9</v>
      </c>
      <c r="CI48" s="25">
        <f>IF($H48="","",RANK(BP48,BP$40:BP$52,0)+COUNTIF($BP$40:BP48,BP48)-1)</f>
        <v>9</v>
      </c>
      <c r="CJ48" s="25">
        <f>IF($H48="","",RANK(BQ48,BQ$40:BQ$52,0)+COUNTIF($BQ$40:BQ48,BQ48)-1)</f>
        <v>9</v>
      </c>
      <c r="CK48" s="25">
        <f>IF($H48="","",RANK(BR48,BR$40:BR$52,0)+COUNTIF($BR$40:BR48,BR48)-1)</f>
        <v>9</v>
      </c>
      <c r="CL48" s="25">
        <f t="shared" si="99"/>
        <v>0</v>
      </c>
      <c r="CM48" s="25">
        <f t="shared" si="100"/>
        <v>0</v>
      </c>
      <c r="CN48" s="25">
        <f t="shared" si="73"/>
        <v>0</v>
      </c>
      <c r="CO48" s="25">
        <f t="shared" si="73"/>
        <v>0</v>
      </c>
      <c r="CP48" s="25">
        <f t="shared" si="73"/>
        <v>0</v>
      </c>
      <c r="CQ48" s="25">
        <f t="shared" si="73"/>
        <v>0</v>
      </c>
      <c r="CR48" s="25">
        <f t="shared" si="73"/>
        <v>0</v>
      </c>
      <c r="CS48" s="25">
        <f t="shared" si="73"/>
        <v>0</v>
      </c>
      <c r="CT48" s="25">
        <f t="shared" si="73"/>
        <v>0</v>
      </c>
      <c r="CU48" s="25">
        <f t="shared" si="73"/>
        <v>0</v>
      </c>
      <c r="CV48" s="25">
        <f t="shared" si="73"/>
        <v>0</v>
      </c>
      <c r="CW48" s="25">
        <f t="shared" si="73"/>
        <v>0</v>
      </c>
      <c r="CX48" s="25">
        <f t="shared" si="73"/>
        <v>0</v>
      </c>
      <c r="CY48" s="25">
        <f t="shared" si="73"/>
        <v>0</v>
      </c>
      <c r="CZ48" s="25">
        <f t="shared" si="73"/>
        <v>0</v>
      </c>
      <c r="DA48" s="25">
        <f t="shared" si="73"/>
        <v>0</v>
      </c>
      <c r="DB48" s="25">
        <f t="shared" si="73"/>
        <v>0</v>
      </c>
      <c r="DC48" s="25">
        <f t="shared" si="73"/>
        <v>0</v>
      </c>
      <c r="DD48" s="25">
        <f t="shared" si="73"/>
        <v>0</v>
      </c>
      <c r="DE48" s="25">
        <f t="shared" si="73"/>
        <v>0</v>
      </c>
      <c r="DG48" s="25">
        <f t="shared" si="101"/>
        <v>9</v>
      </c>
      <c r="DH48" s="25" t="str">
        <f t="shared" si="102"/>
        <v>Williams</v>
      </c>
      <c r="DI48" s="25">
        <f t="shared" si="103"/>
        <v>1</v>
      </c>
      <c r="DJ48" s="25">
        <f t="shared" si="104"/>
        <v>0</v>
      </c>
      <c r="DK48" s="25">
        <f>IF(DH48="","",COUNTIF($DI$40:DI48,DI48)-1)</f>
        <v>8</v>
      </c>
    </row>
    <row r="49" spans="5:115" x14ac:dyDescent="0.25">
      <c r="E49" s="24" t="str">
        <f>C10</f>
        <v>GP GRAN BRETAÑA</v>
      </c>
      <c r="G49" s="25">
        <f t="shared" si="74"/>
        <v>10</v>
      </c>
      <c r="H49" s="25" t="str">
        <f>IF(PILOTOS!G22="","",PILOTOS!G22)</f>
        <v>Marussia</v>
      </c>
      <c r="I49" s="28"/>
      <c r="J49" s="25">
        <f t="shared" si="75"/>
        <v>0</v>
      </c>
      <c r="K49" s="25">
        <f t="shared" si="76"/>
        <v>0</v>
      </c>
      <c r="L49" s="28"/>
      <c r="M49" s="28"/>
      <c r="N49" s="28"/>
      <c r="O49" s="28"/>
      <c r="P49" s="28"/>
      <c r="Q49" s="28"/>
      <c r="R49" s="28"/>
      <c r="S49" s="28"/>
      <c r="T49" s="28"/>
      <c r="U49" s="35">
        <f t="shared" si="77"/>
        <v>0</v>
      </c>
      <c r="V49" s="28"/>
      <c r="W49" s="28"/>
      <c r="X49" s="28"/>
      <c r="Y49" s="28"/>
      <c r="Z49" s="28"/>
      <c r="AA49" s="28"/>
      <c r="AB49" s="28"/>
      <c r="AC49" s="28"/>
      <c r="AD49" s="28"/>
      <c r="AE49" s="25">
        <f t="shared" si="105"/>
        <v>10</v>
      </c>
      <c r="AF49" s="25">
        <f t="shared" si="78"/>
        <v>9</v>
      </c>
      <c r="AG49" s="25">
        <f t="shared" si="79"/>
        <v>0</v>
      </c>
      <c r="AH49" s="25">
        <f t="shared" si="71"/>
        <v>0</v>
      </c>
      <c r="AI49" s="25">
        <f t="shared" si="71"/>
        <v>0</v>
      </c>
      <c r="AJ49" s="25">
        <f t="shared" si="71"/>
        <v>0</v>
      </c>
      <c r="AK49" s="25">
        <f t="shared" si="71"/>
        <v>0</v>
      </c>
      <c r="AL49" s="25">
        <f t="shared" si="71"/>
        <v>0</v>
      </c>
      <c r="AM49" s="25">
        <f t="shared" si="71"/>
        <v>0</v>
      </c>
      <c r="AN49" s="25">
        <f t="shared" si="71"/>
        <v>0</v>
      </c>
      <c r="AO49" s="25">
        <f t="shared" si="71"/>
        <v>0</v>
      </c>
      <c r="AP49" s="25">
        <f t="shared" si="71"/>
        <v>0</v>
      </c>
      <c r="AQ49" s="25">
        <f t="shared" si="71"/>
        <v>0</v>
      </c>
      <c r="AR49" s="25">
        <f t="shared" si="71"/>
        <v>0</v>
      </c>
      <c r="AS49" s="25">
        <f t="shared" si="71"/>
        <v>0</v>
      </c>
      <c r="AT49" s="25">
        <f t="shared" si="71"/>
        <v>0</v>
      </c>
      <c r="AU49" s="25">
        <f t="shared" si="71"/>
        <v>0</v>
      </c>
      <c r="AV49" s="25">
        <f t="shared" si="71"/>
        <v>0</v>
      </c>
      <c r="AW49" s="25">
        <f t="shared" si="71"/>
        <v>0</v>
      </c>
      <c r="AX49" s="25">
        <f t="shared" si="71"/>
        <v>0</v>
      </c>
      <c r="AY49" s="25">
        <f t="shared" si="71"/>
        <v>0</v>
      </c>
      <c r="AZ49" s="25">
        <f t="shared" si="80"/>
        <v>0</v>
      </c>
      <c r="BA49" s="25">
        <f t="shared" si="81"/>
        <v>0</v>
      </c>
      <c r="BB49" s="25">
        <f t="shared" si="82"/>
        <v>0</v>
      </c>
      <c r="BC49" s="25">
        <f t="shared" si="83"/>
        <v>0</v>
      </c>
      <c r="BD49" s="25">
        <f t="shared" si="84"/>
        <v>0</v>
      </c>
      <c r="BE49" s="25">
        <f t="shared" si="85"/>
        <v>0</v>
      </c>
      <c r="BF49" s="25">
        <f t="shared" si="86"/>
        <v>0</v>
      </c>
      <c r="BG49" s="25">
        <f t="shared" si="87"/>
        <v>0</v>
      </c>
      <c r="BH49" s="25">
        <f t="shared" si="88"/>
        <v>0</v>
      </c>
      <c r="BI49" s="25">
        <f t="shared" si="89"/>
        <v>0</v>
      </c>
      <c r="BJ49" s="25">
        <f t="shared" si="90"/>
        <v>0</v>
      </c>
      <c r="BK49" s="25">
        <f t="shared" si="91"/>
        <v>0</v>
      </c>
      <c r="BL49" s="25">
        <f t="shared" si="92"/>
        <v>0</v>
      </c>
      <c r="BM49" s="25">
        <f t="shared" si="93"/>
        <v>0</v>
      </c>
      <c r="BN49" s="25">
        <f t="shared" si="94"/>
        <v>0</v>
      </c>
      <c r="BO49" s="25">
        <f t="shared" si="95"/>
        <v>0</v>
      </c>
      <c r="BP49" s="25">
        <f t="shared" si="96"/>
        <v>0</v>
      </c>
      <c r="BQ49" s="25">
        <f t="shared" si="97"/>
        <v>0</v>
      </c>
      <c r="BR49" s="25">
        <f t="shared" si="98"/>
        <v>0</v>
      </c>
      <c r="BS49" s="25">
        <f>IF($H49="","",RANK(AZ49,AZ$40:AZ$52,0)+COUNTIF($AZ$40:AZ49,AZ49)-1)</f>
        <v>10</v>
      </c>
      <c r="BT49" s="25">
        <f>IF($H49="","",RANK(BA49,BA$40:BA$52,0)+COUNTIF($BA$40:BA49,BA49)-1)</f>
        <v>10</v>
      </c>
      <c r="BU49" s="25">
        <f>IF($H49="","",RANK(BB49,BB$40:BB$52,0)+COUNTIF($BB$40:BB49,BB49)-1)</f>
        <v>10</v>
      </c>
      <c r="BV49" s="25">
        <f>IF($H49="","",RANK(BC49,BC$40:BC$52,0)+COUNTIF($BC$40:BC49,BC49)-1)</f>
        <v>10</v>
      </c>
      <c r="BW49" s="25">
        <f>IF($H49="","",RANK(BD49,BD$40:BD$52,0)+COUNTIF($BD$40:BD49,BD49)-1)</f>
        <v>10</v>
      </c>
      <c r="BX49" s="25">
        <f>IF($H49="","",RANK(BE49,BE$40:BE$52,0)+COUNTIF($BE$40:BE49,BE49)-1)</f>
        <v>10</v>
      </c>
      <c r="BY49" s="25">
        <f>IF($H49="","",RANK(BF49,BF$40:BF$52,0)+COUNTIF($BF$40:BF49,BF49)-1)</f>
        <v>10</v>
      </c>
      <c r="BZ49" s="25">
        <f>IF($H49="","",RANK(BG49,BG$40:BG$52,0)+COUNTIF($BG$40:BG49,BG49)-1)</f>
        <v>10</v>
      </c>
      <c r="CA49" s="25">
        <f>IF($H49="","",RANK(BH49,BH$40:BH$52,0)+COUNTIF($BH$40:BH49,BH49)-1)</f>
        <v>10</v>
      </c>
      <c r="CB49" s="25">
        <f>IF($H49="","",RANK(BI49,BI$40:BI$52,0)+COUNTIF($BI$40:BI49,BI49)-1)</f>
        <v>10</v>
      </c>
      <c r="CC49" s="25">
        <f>IF($H49="","",RANK(BJ49,BJ$40:BJ$52,0)+COUNTIF($BJ$40:BJ49,BJ49)-1)</f>
        <v>10</v>
      </c>
      <c r="CD49" s="25">
        <f>IF($H49="","",RANK(BK49,BK$40:BK$52,0)+COUNTIF($BK$40:BK49,BK49)-1)</f>
        <v>10</v>
      </c>
      <c r="CE49" s="25">
        <f>IF($H49="","",RANK(BL49,BL$40:BL$52,0)+COUNTIF($BL$40:BL49,BL49)-1)</f>
        <v>10</v>
      </c>
      <c r="CF49" s="25">
        <f>IF($H49="","",RANK(BM49,BM$40:BM$52,0)+COUNTIF($BM$40:BM49,BM49)-1)</f>
        <v>10</v>
      </c>
      <c r="CG49" s="25">
        <f>IF($H49="","",RANK(BN49,BN$40:BN$52,0)+COUNTIF($BN$40:BN49,BN49)-1)</f>
        <v>10</v>
      </c>
      <c r="CH49" s="25">
        <f>IF($H49="","",RANK(BO49,BO$40:BO$52,0)+COUNTIF($BO$40:BO49,BO49)-1)</f>
        <v>10</v>
      </c>
      <c r="CI49" s="25">
        <f>IF($H49="","",RANK(BP49,BP$40:BP$52,0)+COUNTIF($BP$40:BP49,BP49)-1)</f>
        <v>10</v>
      </c>
      <c r="CJ49" s="25">
        <f>IF($H49="","",RANK(BQ49,BQ$40:BQ$52,0)+COUNTIF($BQ$40:BQ49,BQ49)-1)</f>
        <v>10</v>
      </c>
      <c r="CK49" s="25">
        <f>IF($H49="","",RANK(BR49,BR$40:BR$52,0)+COUNTIF($BR$40:BR49,BR49)-1)</f>
        <v>10</v>
      </c>
      <c r="CL49" s="25">
        <f t="shared" si="99"/>
        <v>0</v>
      </c>
      <c r="CM49" s="25">
        <f t="shared" si="100"/>
        <v>0</v>
      </c>
      <c r="CN49" s="25">
        <f t="shared" si="73"/>
        <v>0</v>
      </c>
      <c r="CO49" s="25">
        <f t="shared" si="73"/>
        <v>0</v>
      </c>
      <c r="CP49" s="25">
        <f t="shared" si="73"/>
        <v>0</v>
      </c>
      <c r="CQ49" s="25">
        <f t="shared" si="73"/>
        <v>0</v>
      </c>
      <c r="CR49" s="25">
        <f t="shared" si="73"/>
        <v>0</v>
      </c>
      <c r="CS49" s="25">
        <f t="shared" si="73"/>
        <v>0</v>
      </c>
      <c r="CT49" s="25">
        <f t="shared" si="73"/>
        <v>0</v>
      </c>
      <c r="CU49" s="25">
        <f t="shared" si="73"/>
        <v>0</v>
      </c>
      <c r="CV49" s="25">
        <f t="shared" si="73"/>
        <v>0</v>
      </c>
      <c r="CW49" s="25">
        <f t="shared" si="73"/>
        <v>0</v>
      </c>
      <c r="CX49" s="25">
        <f t="shared" si="73"/>
        <v>0</v>
      </c>
      <c r="CY49" s="25">
        <f t="shared" si="73"/>
        <v>0</v>
      </c>
      <c r="CZ49" s="25">
        <f t="shared" si="73"/>
        <v>0</v>
      </c>
      <c r="DA49" s="25">
        <f t="shared" si="73"/>
        <v>0</v>
      </c>
      <c r="DB49" s="25">
        <f t="shared" si="73"/>
        <v>0</v>
      </c>
      <c r="DC49" s="25">
        <f t="shared" si="73"/>
        <v>0</v>
      </c>
      <c r="DD49" s="25">
        <f t="shared" si="73"/>
        <v>0</v>
      </c>
      <c r="DE49" s="25">
        <f t="shared" si="73"/>
        <v>0</v>
      </c>
      <c r="DG49" s="25">
        <f t="shared" si="101"/>
        <v>10</v>
      </c>
      <c r="DH49" s="25" t="str">
        <f t="shared" si="102"/>
        <v>Marussia</v>
      </c>
      <c r="DI49" s="25">
        <f t="shared" si="103"/>
        <v>1</v>
      </c>
      <c r="DJ49" s="25">
        <f t="shared" si="104"/>
        <v>0</v>
      </c>
      <c r="DK49" s="25">
        <f>IF(DH49="","",COUNTIF($DI$40:DI49,DI49)-1)</f>
        <v>9</v>
      </c>
    </row>
    <row r="50" spans="5:115" x14ac:dyDescent="0.25">
      <c r="E50" s="24" t="str">
        <f>IF('9'!$D$19="","",'9'!$D$19)</f>
        <v/>
      </c>
      <c r="G50" s="25">
        <f t="shared" si="74"/>
        <v>11</v>
      </c>
      <c r="H50" s="25" t="str">
        <f>IF(PILOTOS!G23="","",PILOTOS!G23)</f>
        <v>Caterham</v>
      </c>
      <c r="I50" s="28"/>
      <c r="J50" s="25">
        <f t="shared" si="75"/>
        <v>0</v>
      </c>
      <c r="K50" s="25">
        <f t="shared" si="76"/>
        <v>0</v>
      </c>
      <c r="L50" s="28"/>
      <c r="M50" s="28"/>
      <c r="N50" s="28"/>
      <c r="O50" s="28"/>
      <c r="P50" s="28"/>
      <c r="Q50" s="28"/>
      <c r="R50" s="28"/>
      <c r="S50" s="28"/>
      <c r="T50" s="28"/>
      <c r="U50" s="35">
        <f t="shared" si="77"/>
        <v>0</v>
      </c>
      <c r="V50" s="28"/>
      <c r="W50" s="28"/>
      <c r="X50" s="28"/>
      <c r="Y50" s="28"/>
      <c r="Z50" s="28"/>
      <c r="AA50" s="28"/>
      <c r="AB50" s="28"/>
      <c r="AC50" s="28"/>
      <c r="AD50" s="28"/>
      <c r="AE50" s="25">
        <f t="shared" si="105"/>
        <v>11</v>
      </c>
      <c r="AF50" s="25">
        <f t="shared" si="78"/>
        <v>10</v>
      </c>
      <c r="AG50" s="25">
        <f t="shared" si="79"/>
        <v>0</v>
      </c>
      <c r="AH50" s="25">
        <f t="shared" si="71"/>
        <v>0</v>
      </c>
      <c r="AI50" s="25">
        <f t="shared" si="71"/>
        <v>0</v>
      </c>
      <c r="AJ50" s="25">
        <f t="shared" si="71"/>
        <v>0</v>
      </c>
      <c r="AK50" s="25">
        <f t="shared" si="71"/>
        <v>0</v>
      </c>
      <c r="AL50" s="25">
        <f t="shared" si="71"/>
        <v>0</v>
      </c>
      <c r="AM50" s="25">
        <f t="shared" si="71"/>
        <v>0</v>
      </c>
      <c r="AN50" s="25">
        <f t="shared" si="71"/>
        <v>0</v>
      </c>
      <c r="AO50" s="25">
        <f t="shared" si="71"/>
        <v>0</v>
      </c>
      <c r="AP50" s="25">
        <f t="shared" si="71"/>
        <v>0</v>
      </c>
      <c r="AQ50" s="25">
        <f t="shared" si="71"/>
        <v>0</v>
      </c>
      <c r="AR50" s="25">
        <f t="shared" si="71"/>
        <v>0</v>
      </c>
      <c r="AS50" s="25">
        <f t="shared" si="71"/>
        <v>0</v>
      </c>
      <c r="AT50" s="25">
        <f t="shared" si="71"/>
        <v>0</v>
      </c>
      <c r="AU50" s="25">
        <f t="shared" si="71"/>
        <v>0</v>
      </c>
      <c r="AV50" s="25">
        <f t="shared" si="71"/>
        <v>0</v>
      </c>
      <c r="AW50" s="25">
        <f t="shared" si="71"/>
        <v>0</v>
      </c>
      <c r="AX50" s="25">
        <f t="shared" si="71"/>
        <v>0</v>
      </c>
      <c r="AY50" s="25">
        <f t="shared" si="71"/>
        <v>0</v>
      </c>
      <c r="AZ50" s="25">
        <f t="shared" si="80"/>
        <v>0</v>
      </c>
      <c r="BA50" s="25">
        <f t="shared" si="81"/>
        <v>0</v>
      </c>
      <c r="BB50" s="25">
        <f t="shared" si="82"/>
        <v>0</v>
      </c>
      <c r="BC50" s="25">
        <f t="shared" si="83"/>
        <v>0</v>
      </c>
      <c r="BD50" s="25">
        <f t="shared" si="84"/>
        <v>0</v>
      </c>
      <c r="BE50" s="25">
        <f t="shared" si="85"/>
        <v>0</v>
      </c>
      <c r="BF50" s="25">
        <f t="shared" si="86"/>
        <v>0</v>
      </c>
      <c r="BG50" s="25">
        <f t="shared" si="87"/>
        <v>0</v>
      </c>
      <c r="BH50" s="25">
        <f t="shared" si="88"/>
        <v>0</v>
      </c>
      <c r="BI50" s="25">
        <f t="shared" si="89"/>
        <v>0</v>
      </c>
      <c r="BJ50" s="25">
        <f t="shared" si="90"/>
        <v>0</v>
      </c>
      <c r="BK50" s="25">
        <f t="shared" si="91"/>
        <v>0</v>
      </c>
      <c r="BL50" s="25">
        <f t="shared" si="92"/>
        <v>0</v>
      </c>
      <c r="BM50" s="25">
        <f t="shared" si="93"/>
        <v>0</v>
      </c>
      <c r="BN50" s="25">
        <f t="shared" si="94"/>
        <v>0</v>
      </c>
      <c r="BO50" s="25">
        <f t="shared" si="95"/>
        <v>0</v>
      </c>
      <c r="BP50" s="25">
        <f t="shared" si="96"/>
        <v>0</v>
      </c>
      <c r="BQ50" s="25">
        <f t="shared" si="97"/>
        <v>0</v>
      </c>
      <c r="BR50" s="25">
        <f t="shared" si="98"/>
        <v>0</v>
      </c>
      <c r="BS50" s="25">
        <f>IF($H50="","",RANK(AZ50,AZ$40:AZ$52,0)+COUNTIF($AZ$40:AZ50,AZ50)-1)</f>
        <v>11</v>
      </c>
      <c r="BT50" s="25">
        <f>IF($H50="","",RANK(BA50,BA$40:BA$52,0)+COUNTIF($BA$40:BA50,BA50)-1)</f>
        <v>11</v>
      </c>
      <c r="BU50" s="25">
        <f>IF($H50="","",RANK(BB50,BB$40:BB$52,0)+COUNTIF($BB$40:BB50,BB50)-1)</f>
        <v>11</v>
      </c>
      <c r="BV50" s="25">
        <f>IF($H50="","",RANK(BC50,BC$40:BC$52,0)+COUNTIF($BC$40:BC50,BC50)-1)</f>
        <v>11</v>
      </c>
      <c r="BW50" s="25">
        <f>IF($H50="","",RANK(BD50,BD$40:BD$52,0)+COUNTIF($BD$40:BD50,BD50)-1)</f>
        <v>11</v>
      </c>
      <c r="BX50" s="25">
        <f>IF($H50="","",RANK(BE50,BE$40:BE$52,0)+COUNTIF($BE$40:BE50,BE50)-1)</f>
        <v>11</v>
      </c>
      <c r="BY50" s="25">
        <f>IF($H50="","",RANK(BF50,BF$40:BF$52,0)+COUNTIF($BF$40:BF50,BF50)-1)</f>
        <v>11</v>
      </c>
      <c r="BZ50" s="25">
        <f>IF($H50="","",RANK(BG50,BG$40:BG$52,0)+COUNTIF($BG$40:BG50,BG50)-1)</f>
        <v>11</v>
      </c>
      <c r="CA50" s="25">
        <f>IF($H50="","",RANK(BH50,BH$40:BH$52,0)+COUNTIF($BH$40:BH50,BH50)-1)</f>
        <v>11</v>
      </c>
      <c r="CB50" s="25">
        <f>IF($H50="","",RANK(BI50,BI$40:BI$52,0)+COUNTIF($BI$40:BI50,BI50)-1)</f>
        <v>11</v>
      </c>
      <c r="CC50" s="25">
        <f>IF($H50="","",RANK(BJ50,BJ$40:BJ$52,0)+COUNTIF($BJ$40:BJ50,BJ50)-1)</f>
        <v>11</v>
      </c>
      <c r="CD50" s="25">
        <f>IF($H50="","",RANK(BK50,BK$40:BK$52,0)+COUNTIF($BK$40:BK50,BK50)-1)</f>
        <v>11</v>
      </c>
      <c r="CE50" s="25">
        <f>IF($H50="","",RANK(BL50,BL$40:BL$52,0)+COUNTIF($BL$40:BL50,BL50)-1)</f>
        <v>11</v>
      </c>
      <c r="CF50" s="25">
        <f>IF($H50="","",RANK(BM50,BM$40:BM$52,0)+COUNTIF($BM$40:BM50,BM50)-1)</f>
        <v>11</v>
      </c>
      <c r="CG50" s="25">
        <f>IF($H50="","",RANK(BN50,BN$40:BN$52,0)+COUNTIF($BN$40:BN50,BN50)-1)</f>
        <v>11</v>
      </c>
      <c r="CH50" s="25">
        <f>IF($H50="","",RANK(BO50,BO$40:BO$52,0)+COUNTIF($BO$40:BO50,BO50)-1)</f>
        <v>11</v>
      </c>
      <c r="CI50" s="25">
        <f>IF($H50="","",RANK(BP50,BP$40:BP$52,0)+COUNTIF($BP$40:BP50,BP50)-1)</f>
        <v>11</v>
      </c>
      <c r="CJ50" s="25">
        <f>IF($H50="","",RANK(BQ50,BQ$40:BQ$52,0)+COUNTIF($BQ$40:BQ50,BQ50)-1)</f>
        <v>11</v>
      </c>
      <c r="CK50" s="25">
        <f>IF($H50="","",RANK(BR50,BR$40:BR$52,0)+COUNTIF($BR$40:BR50,BR50)-1)</f>
        <v>11</v>
      </c>
      <c r="CL50" s="25">
        <f t="shared" si="99"/>
        <v>0</v>
      </c>
      <c r="CM50" s="25">
        <f t="shared" si="100"/>
        <v>0</v>
      </c>
      <c r="CN50" s="25">
        <f t="shared" si="73"/>
        <v>0</v>
      </c>
      <c r="CO50" s="25">
        <f t="shared" si="73"/>
        <v>0</v>
      </c>
      <c r="CP50" s="25">
        <f t="shared" si="73"/>
        <v>0</v>
      </c>
      <c r="CQ50" s="25">
        <f t="shared" si="73"/>
        <v>0</v>
      </c>
      <c r="CR50" s="25">
        <f t="shared" si="73"/>
        <v>0</v>
      </c>
      <c r="CS50" s="25">
        <f t="shared" si="73"/>
        <v>0</v>
      </c>
      <c r="CT50" s="25">
        <f t="shared" si="73"/>
        <v>0</v>
      </c>
      <c r="CU50" s="25">
        <f t="shared" si="73"/>
        <v>0</v>
      </c>
      <c r="CV50" s="25">
        <f t="shared" si="73"/>
        <v>0</v>
      </c>
      <c r="CW50" s="25">
        <f t="shared" si="73"/>
        <v>0</v>
      </c>
      <c r="CX50" s="25">
        <f t="shared" si="73"/>
        <v>0</v>
      </c>
      <c r="CY50" s="25">
        <f t="shared" si="73"/>
        <v>0</v>
      </c>
      <c r="CZ50" s="25">
        <f t="shared" si="73"/>
        <v>0</v>
      </c>
      <c r="DA50" s="25">
        <f t="shared" si="73"/>
        <v>0</v>
      </c>
      <c r="DB50" s="25">
        <f t="shared" si="73"/>
        <v>0</v>
      </c>
      <c r="DC50" s="25">
        <f t="shared" si="73"/>
        <v>0</v>
      </c>
      <c r="DD50" s="25">
        <f t="shared" si="73"/>
        <v>0</v>
      </c>
      <c r="DE50" s="25">
        <f t="shared" si="73"/>
        <v>0</v>
      </c>
      <c r="DG50" s="25">
        <f t="shared" si="101"/>
        <v>11</v>
      </c>
      <c r="DH50" s="25" t="str">
        <f t="shared" si="102"/>
        <v>Caterham</v>
      </c>
      <c r="DI50" s="25">
        <f t="shared" si="103"/>
        <v>1</v>
      </c>
      <c r="DJ50" s="25">
        <f t="shared" si="104"/>
        <v>0</v>
      </c>
      <c r="DK50" s="25">
        <f>IF(DH50="","",COUNTIF($DI$40:DI50,DI50)-1)</f>
        <v>10</v>
      </c>
    </row>
    <row r="51" spans="5:115" x14ac:dyDescent="0.25">
      <c r="E51" s="24" t="str">
        <f>IF('9'!$D$20="","",'9'!$D$20)</f>
        <v/>
      </c>
      <c r="G51" s="25" t="str">
        <f t="shared" si="74"/>
        <v/>
      </c>
      <c r="H51" s="25" t="str">
        <f>IF(PILOTOS!G24="","",PILOTOS!G24)</f>
        <v/>
      </c>
      <c r="I51" s="28"/>
      <c r="J51" s="25" t="str">
        <f t="shared" si="75"/>
        <v/>
      </c>
      <c r="K51" s="25" t="str">
        <f t="shared" si="76"/>
        <v/>
      </c>
      <c r="L51" s="28"/>
      <c r="M51" s="28"/>
      <c r="N51" s="28"/>
      <c r="O51" s="28"/>
      <c r="P51" s="28"/>
      <c r="Q51" s="28"/>
      <c r="R51" s="28"/>
      <c r="S51" s="28"/>
      <c r="T51" s="28"/>
      <c r="U51" s="35" t="str">
        <f t="shared" si="77"/>
        <v/>
      </c>
      <c r="V51" s="28"/>
      <c r="W51" s="28"/>
      <c r="X51" s="28"/>
      <c r="Y51" s="28"/>
      <c r="Z51" s="28"/>
      <c r="AA51" s="28"/>
      <c r="AB51" s="28"/>
      <c r="AC51" s="28"/>
      <c r="AD51" s="28"/>
      <c r="AE51" s="25" t="str">
        <f t="shared" si="105"/>
        <v/>
      </c>
      <c r="AF51" s="25" t="str">
        <f t="shared" si="78"/>
        <v/>
      </c>
      <c r="AG51" s="25" t="str">
        <f t="shared" si="79"/>
        <v/>
      </c>
      <c r="AH51" s="25" t="str">
        <f t="shared" si="71"/>
        <v/>
      </c>
      <c r="AI51" s="25" t="str">
        <f t="shared" si="71"/>
        <v/>
      </c>
      <c r="AJ51" s="25" t="str">
        <f t="shared" si="71"/>
        <v/>
      </c>
      <c r="AK51" s="25" t="str">
        <f t="shared" si="71"/>
        <v/>
      </c>
      <c r="AL51" s="25" t="str">
        <f t="shared" si="71"/>
        <v/>
      </c>
      <c r="AM51" s="25" t="str">
        <f t="shared" si="71"/>
        <v/>
      </c>
      <c r="AN51" s="25" t="str">
        <f t="shared" si="71"/>
        <v/>
      </c>
      <c r="AO51" s="25" t="str">
        <f t="shared" si="71"/>
        <v/>
      </c>
      <c r="AP51" s="25" t="str">
        <f t="shared" si="71"/>
        <v/>
      </c>
      <c r="AQ51" s="25" t="str">
        <f t="shared" si="71"/>
        <v/>
      </c>
      <c r="AR51" s="25" t="str">
        <f t="shared" si="71"/>
        <v/>
      </c>
      <c r="AS51" s="25" t="str">
        <f t="shared" si="71"/>
        <v/>
      </c>
      <c r="AT51" s="25" t="str">
        <f t="shared" si="71"/>
        <v/>
      </c>
      <c r="AU51" s="25" t="str">
        <f t="shared" si="71"/>
        <v/>
      </c>
      <c r="AV51" s="25" t="str">
        <f t="shared" si="71"/>
        <v/>
      </c>
      <c r="AW51" s="25" t="str">
        <f t="shared" si="71"/>
        <v/>
      </c>
      <c r="AX51" s="25" t="str">
        <f t="shared" si="71"/>
        <v/>
      </c>
      <c r="AY51" s="25" t="str">
        <f t="shared" si="71"/>
        <v/>
      </c>
      <c r="AZ51" s="25" t="str">
        <f t="shared" si="80"/>
        <v/>
      </c>
      <c r="BA51" s="25" t="str">
        <f t="shared" si="81"/>
        <v/>
      </c>
      <c r="BB51" s="25" t="str">
        <f t="shared" si="82"/>
        <v/>
      </c>
      <c r="BC51" s="25" t="str">
        <f t="shared" si="83"/>
        <v/>
      </c>
      <c r="BD51" s="25" t="str">
        <f t="shared" si="84"/>
        <v/>
      </c>
      <c r="BE51" s="25" t="str">
        <f t="shared" si="85"/>
        <v/>
      </c>
      <c r="BF51" s="25" t="str">
        <f t="shared" si="86"/>
        <v/>
      </c>
      <c r="BG51" s="25" t="str">
        <f t="shared" si="87"/>
        <v/>
      </c>
      <c r="BH51" s="25" t="str">
        <f t="shared" si="88"/>
        <v/>
      </c>
      <c r="BI51" s="25" t="str">
        <f t="shared" si="89"/>
        <v/>
      </c>
      <c r="BJ51" s="25" t="str">
        <f t="shared" si="90"/>
        <v/>
      </c>
      <c r="BK51" s="25" t="str">
        <f t="shared" si="91"/>
        <v/>
      </c>
      <c r="BL51" s="25" t="str">
        <f t="shared" si="92"/>
        <v/>
      </c>
      <c r="BM51" s="25" t="str">
        <f t="shared" si="93"/>
        <v/>
      </c>
      <c r="BN51" s="25" t="str">
        <f t="shared" si="94"/>
        <v/>
      </c>
      <c r="BO51" s="25" t="str">
        <f t="shared" si="95"/>
        <v/>
      </c>
      <c r="BP51" s="25" t="str">
        <f t="shared" si="96"/>
        <v/>
      </c>
      <c r="BQ51" s="25" t="str">
        <f t="shared" si="97"/>
        <v/>
      </c>
      <c r="BR51" s="25" t="str">
        <f t="shared" si="98"/>
        <v/>
      </c>
      <c r="BS51" s="25" t="str">
        <f>IF($H51="","",RANK(AZ51,AZ$40:AZ$52,0)+COUNTIF($AZ$40:AZ51,AZ51)-1)</f>
        <v/>
      </c>
      <c r="BT51" s="25" t="str">
        <f>IF($H51="","",RANK(BA51,BA$40:BA$52,0)+COUNTIF($BA$40:BA51,BA51)-1)</f>
        <v/>
      </c>
      <c r="BU51" s="25" t="str">
        <f>IF($H51="","",RANK(BB51,BB$40:BB$52,0)+COUNTIF($BB$40:BB51,BB51)-1)</f>
        <v/>
      </c>
      <c r="BV51" s="25" t="str">
        <f>IF($H51="","",RANK(BC51,BC$40:BC$52,0)+COUNTIF($BC$40:BC51,BC51)-1)</f>
        <v/>
      </c>
      <c r="BW51" s="25" t="str">
        <f>IF($H51="","",RANK(BD51,BD$40:BD$52,0)+COUNTIF($BD$40:BD51,BD51)-1)</f>
        <v/>
      </c>
      <c r="BX51" s="25" t="str">
        <f>IF($H51="","",RANK(BE51,BE$40:BE$52,0)+COUNTIF($BE$40:BE51,BE51)-1)</f>
        <v/>
      </c>
      <c r="BY51" s="25" t="str">
        <f>IF($H51="","",RANK(BF51,BF$40:BF$52,0)+COUNTIF($BF$40:BF51,BF51)-1)</f>
        <v/>
      </c>
      <c r="BZ51" s="25" t="str">
        <f>IF($H51="","",RANK(BG51,BG$40:BG$52,0)+COUNTIF($BG$40:BG51,BG51)-1)</f>
        <v/>
      </c>
      <c r="CA51" s="25" t="str">
        <f>IF($H51="","",RANK(BH51,BH$40:BH$52,0)+COUNTIF($BH$40:BH51,BH51)-1)</f>
        <v/>
      </c>
      <c r="CB51" s="25" t="str">
        <f>IF($H51="","",RANK(BI51,BI$40:BI$52,0)+COUNTIF($BI$40:BI51,BI51)-1)</f>
        <v/>
      </c>
      <c r="CC51" s="25" t="str">
        <f>IF($H51="","",RANK(BJ51,BJ$40:BJ$52,0)+COUNTIF($BJ$40:BJ51,BJ51)-1)</f>
        <v/>
      </c>
      <c r="CD51" s="25" t="str">
        <f>IF($H51="","",RANK(BK51,BK$40:BK$52,0)+COUNTIF($BK$40:BK51,BK51)-1)</f>
        <v/>
      </c>
      <c r="CE51" s="25" t="str">
        <f>IF($H51="","",RANK(BL51,BL$40:BL$52,0)+COUNTIF($BL$40:BL51,BL51)-1)</f>
        <v/>
      </c>
      <c r="CF51" s="25" t="str">
        <f>IF($H51="","",RANK(BM51,BM$40:BM$52,0)+COUNTIF($BM$40:BM51,BM51)-1)</f>
        <v/>
      </c>
      <c r="CG51" s="25" t="str">
        <f>IF($H51="","",RANK(BN51,BN$40:BN$52,0)+COUNTIF($BN$40:BN51,BN51)-1)</f>
        <v/>
      </c>
      <c r="CH51" s="25" t="str">
        <f>IF($H51="","",RANK(BO51,BO$40:BO$52,0)+COUNTIF($BO$40:BO51,BO51)-1)</f>
        <v/>
      </c>
      <c r="CI51" s="25" t="str">
        <f>IF($H51="","",RANK(BP51,BP$40:BP$52,0)+COUNTIF($BP$40:BP51,BP51)-1)</f>
        <v/>
      </c>
      <c r="CJ51" s="25" t="str">
        <f>IF($H51="","",RANK(BQ51,BQ$40:BQ$52,0)+COUNTIF($BQ$40:BQ51,BQ51)-1)</f>
        <v/>
      </c>
      <c r="CK51" s="25" t="str">
        <f>IF($H51="","",RANK(BR51,BR$40:BR$52,0)+COUNTIF($BR$40:BR51,BR51)-1)</f>
        <v/>
      </c>
      <c r="CL51" s="25" t="str">
        <f t="shared" si="99"/>
        <v/>
      </c>
      <c r="CM51" s="25" t="str">
        <f t="shared" si="100"/>
        <v/>
      </c>
      <c r="CN51" s="25" t="str">
        <f t="shared" si="73"/>
        <v/>
      </c>
      <c r="CO51" s="25" t="str">
        <f t="shared" si="73"/>
        <v/>
      </c>
      <c r="CP51" s="25" t="str">
        <f t="shared" si="73"/>
        <v/>
      </c>
      <c r="CQ51" s="25" t="str">
        <f t="shared" si="73"/>
        <v/>
      </c>
      <c r="CR51" s="25" t="str">
        <f t="shared" si="73"/>
        <v/>
      </c>
      <c r="CS51" s="25" t="str">
        <f t="shared" si="73"/>
        <v/>
      </c>
      <c r="CT51" s="25" t="str">
        <f t="shared" si="73"/>
        <v/>
      </c>
      <c r="CU51" s="25" t="str">
        <f t="shared" si="73"/>
        <v/>
      </c>
      <c r="CV51" s="25" t="str">
        <f t="shared" si="73"/>
        <v/>
      </c>
      <c r="CW51" s="25" t="str">
        <f t="shared" si="73"/>
        <v/>
      </c>
      <c r="CX51" s="25" t="str">
        <f t="shared" si="73"/>
        <v/>
      </c>
      <c r="CY51" s="25" t="str">
        <f t="shared" si="73"/>
        <v/>
      </c>
      <c r="CZ51" s="25" t="str">
        <f t="shared" si="73"/>
        <v/>
      </c>
      <c r="DA51" s="25" t="str">
        <f t="shared" si="73"/>
        <v/>
      </c>
      <c r="DB51" s="25" t="str">
        <f t="shared" si="73"/>
        <v/>
      </c>
      <c r="DC51" s="25" t="str">
        <f t="shared" si="73"/>
        <v/>
      </c>
      <c r="DD51" s="25" t="str">
        <f t="shared" si="73"/>
        <v/>
      </c>
      <c r="DE51" s="25" t="str">
        <f t="shared" si="73"/>
        <v/>
      </c>
      <c r="DG51" s="25" t="str">
        <f t="shared" si="101"/>
        <v/>
      </c>
      <c r="DH51" s="25" t="str">
        <f t="shared" si="102"/>
        <v/>
      </c>
      <c r="DI51" s="25" t="str">
        <f t="shared" si="103"/>
        <v/>
      </c>
      <c r="DJ51" s="25" t="str">
        <f t="shared" si="104"/>
        <v/>
      </c>
      <c r="DK51" s="25" t="str">
        <f>IF(DH51="","",COUNTIF($DI$40:DI51,DI51)-1)</f>
        <v/>
      </c>
    </row>
    <row r="52" spans="5:115" x14ac:dyDescent="0.25">
      <c r="E52" s="24" t="str">
        <f>IF('9'!$D$21="","",'9'!$D$21)</f>
        <v/>
      </c>
      <c r="G52" s="25" t="str">
        <f t="shared" si="74"/>
        <v/>
      </c>
      <c r="H52" s="25" t="str">
        <f>IF(PILOTOS!G25="","",PILOTOS!G25)</f>
        <v/>
      </c>
      <c r="I52" s="28"/>
      <c r="J52" s="25" t="str">
        <f t="shared" si="75"/>
        <v/>
      </c>
      <c r="K52" s="25" t="str">
        <f t="shared" si="76"/>
        <v/>
      </c>
      <c r="L52" s="28"/>
      <c r="M52" s="28"/>
      <c r="N52" s="28"/>
      <c r="O52" s="28"/>
      <c r="P52" s="28"/>
      <c r="Q52" s="28"/>
      <c r="R52" s="28"/>
      <c r="S52" s="28"/>
      <c r="T52" s="28"/>
      <c r="U52" s="35" t="str">
        <f t="shared" si="77"/>
        <v/>
      </c>
      <c r="V52" s="28"/>
      <c r="W52" s="28"/>
      <c r="X52" s="28"/>
      <c r="Y52" s="28"/>
      <c r="Z52" s="28"/>
      <c r="AA52" s="28"/>
      <c r="AB52" s="28"/>
      <c r="AC52" s="28"/>
      <c r="AD52" s="28"/>
      <c r="AE52" s="25" t="str">
        <f t="shared" si="105"/>
        <v/>
      </c>
      <c r="AF52" s="25" t="str">
        <f t="shared" si="78"/>
        <v/>
      </c>
      <c r="AG52" s="25" t="str">
        <f t="shared" si="79"/>
        <v/>
      </c>
      <c r="AH52" s="25" t="str">
        <f t="shared" si="71"/>
        <v/>
      </c>
      <c r="AI52" s="25" t="str">
        <f t="shared" si="71"/>
        <v/>
      </c>
      <c r="AJ52" s="25" t="str">
        <f t="shared" si="71"/>
        <v/>
      </c>
      <c r="AK52" s="25" t="str">
        <f t="shared" si="71"/>
        <v/>
      </c>
      <c r="AL52" s="25" t="str">
        <f t="shared" si="71"/>
        <v/>
      </c>
      <c r="AM52" s="25" t="str">
        <f t="shared" si="71"/>
        <v/>
      </c>
      <c r="AN52" s="25" t="str">
        <f t="shared" si="71"/>
        <v/>
      </c>
      <c r="AO52" s="25" t="str">
        <f t="shared" si="71"/>
        <v/>
      </c>
      <c r="AP52" s="25" t="str">
        <f t="shared" si="71"/>
        <v/>
      </c>
      <c r="AQ52" s="25" t="str">
        <f t="shared" si="71"/>
        <v/>
      </c>
      <c r="AR52" s="25" t="str">
        <f t="shared" si="71"/>
        <v/>
      </c>
      <c r="AS52" s="25" t="str">
        <f t="shared" si="71"/>
        <v/>
      </c>
      <c r="AT52" s="25" t="str">
        <f t="shared" si="71"/>
        <v/>
      </c>
      <c r="AU52" s="25" t="str">
        <f t="shared" si="71"/>
        <v/>
      </c>
      <c r="AV52" s="25" t="str">
        <f t="shared" si="71"/>
        <v/>
      </c>
      <c r="AW52" s="25" t="str">
        <f t="shared" si="71"/>
        <v/>
      </c>
      <c r="AX52" s="25" t="str">
        <f t="shared" si="71"/>
        <v/>
      </c>
      <c r="AY52" s="25" t="str">
        <f t="shared" si="71"/>
        <v/>
      </c>
      <c r="AZ52" s="25" t="str">
        <f t="shared" si="80"/>
        <v/>
      </c>
      <c r="BA52" s="25" t="str">
        <f t="shared" si="81"/>
        <v/>
      </c>
      <c r="BB52" s="25" t="str">
        <f t="shared" si="82"/>
        <v/>
      </c>
      <c r="BC52" s="25" t="str">
        <f t="shared" si="83"/>
        <v/>
      </c>
      <c r="BD52" s="25" t="str">
        <f t="shared" si="84"/>
        <v/>
      </c>
      <c r="BE52" s="25" t="str">
        <f t="shared" si="85"/>
        <v/>
      </c>
      <c r="BF52" s="25" t="str">
        <f t="shared" si="86"/>
        <v/>
      </c>
      <c r="BG52" s="25" t="str">
        <f t="shared" si="87"/>
        <v/>
      </c>
      <c r="BH52" s="25" t="str">
        <f t="shared" si="88"/>
        <v/>
      </c>
      <c r="BI52" s="25" t="str">
        <f t="shared" si="89"/>
        <v/>
      </c>
      <c r="BJ52" s="25" t="str">
        <f t="shared" si="90"/>
        <v/>
      </c>
      <c r="BK52" s="25" t="str">
        <f t="shared" si="91"/>
        <v/>
      </c>
      <c r="BL52" s="25" t="str">
        <f t="shared" si="92"/>
        <v/>
      </c>
      <c r="BM52" s="25" t="str">
        <f t="shared" si="93"/>
        <v/>
      </c>
      <c r="BN52" s="25" t="str">
        <f t="shared" si="94"/>
        <v/>
      </c>
      <c r="BO52" s="25" t="str">
        <f t="shared" si="95"/>
        <v/>
      </c>
      <c r="BP52" s="25" t="str">
        <f t="shared" si="96"/>
        <v/>
      </c>
      <c r="BQ52" s="25" t="str">
        <f t="shared" si="97"/>
        <v/>
      </c>
      <c r="BR52" s="25" t="str">
        <f t="shared" si="98"/>
        <v/>
      </c>
      <c r="BS52" s="25" t="str">
        <f>IF($H52="","",RANK(AZ52,AZ$40:AZ$52,0)+COUNTIF($AZ$40:AZ52,AZ52)-1)</f>
        <v/>
      </c>
      <c r="BT52" s="25" t="str">
        <f>IF($H52="","",RANK(BA52,BA$40:BA$52,0)+COUNTIF($BA$40:BA52,BA52)-1)</f>
        <v/>
      </c>
      <c r="BU52" s="25" t="str">
        <f>IF($H52="","",RANK(BB52,BB$40:BB$52,0)+COUNTIF($BB$40:BB52,BB52)-1)</f>
        <v/>
      </c>
      <c r="BV52" s="25" t="str">
        <f>IF($H52="","",RANK(BC52,BC$40:BC$52,0)+COUNTIF($BC$40:BC52,BC52)-1)</f>
        <v/>
      </c>
      <c r="BW52" s="25" t="str">
        <f>IF($H52="","",RANK(BD52,BD$40:BD$52,0)+COUNTIF($BD$40:BD52,BD52)-1)</f>
        <v/>
      </c>
      <c r="BX52" s="25" t="str">
        <f>IF($H52="","",RANK(BE52,BE$40:BE$52,0)+COUNTIF($BE$40:BE52,BE52)-1)</f>
        <v/>
      </c>
      <c r="BY52" s="25" t="str">
        <f>IF($H52="","",RANK(BF52,BF$40:BF$52,0)+COUNTIF($BF$40:BF52,BF52)-1)</f>
        <v/>
      </c>
      <c r="BZ52" s="25" t="str">
        <f>IF($H52="","",RANK(BG52,BG$40:BG$52,0)+COUNTIF($BG$40:BG52,BG52)-1)</f>
        <v/>
      </c>
      <c r="CA52" s="25" t="str">
        <f>IF($H52="","",RANK(BH52,BH$40:BH$52,0)+COUNTIF($BH$40:BH52,BH52)-1)</f>
        <v/>
      </c>
      <c r="CB52" s="25" t="str">
        <f>IF($H52="","",RANK(BI52,BI$40:BI$52,0)+COUNTIF($BI$40:BI52,BI52)-1)</f>
        <v/>
      </c>
      <c r="CC52" s="25" t="str">
        <f>IF($H52="","",RANK(BJ52,BJ$40:BJ$52,0)+COUNTIF($BJ$40:BJ52,BJ52)-1)</f>
        <v/>
      </c>
      <c r="CD52" s="25" t="str">
        <f>IF($H52="","",RANK(BK52,BK$40:BK$52,0)+COUNTIF($BK$40:BK52,BK52)-1)</f>
        <v/>
      </c>
      <c r="CE52" s="25" t="str">
        <f>IF($H52="","",RANK(BL52,BL$40:BL$52,0)+COUNTIF($BL$40:BL52,BL52)-1)</f>
        <v/>
      </c>
      <c r="CF52" s="25" t="str">
        <f>IF($H52="","",RANK(BM52,BM$40:BM$52,0)+COUNTIF($BM$40:BM52,BM52)-1)</f>
        <v/>
      </c>
      <c r="CG52" s="25" t="str">
        <f>IF($H52="","",RANK(BN52,BN$40:BN$52,0)+COUNTIF($BN$40:BN52,BN52)-1)</f>
        <v/>
      </c>
      <c r="CH52" s="25" t="str">
        <f>IF($H52="","",RANK(BO52,BO$40:BO$52,0)+COUNTIF($BO$40:BO52,BO52)-1)</f>
        <v/>
      </c>
      <c r="CI52" s="25" t="str">
        <f>IF($H52="","",RANK(BP52,BP$40:BP$52,0)+COUNTIF($BP$40:BP52,BP52)-1)</f>
        <v/>
      </c>
      <c r="CJ52" s="25" t="str">
        <f>IF($H52="","",RANK(BQ52,BQ$40:BQ$52,0)+COUNTIF($BQ$40:BQ52,BQ52)-1)</f>
        <v/>
      </c>
      <c r="CK52" s="25" t="str">
        <f>IF($H52="","",RANK(BR52,BR$40:BR$52,0)+COUNTIF($BR$40:BR52,BR52)-1)</f>
        <v/>
      </c>
      <c r="CL52" s="25" t="str">
        <f t="shared" si="99"/>
        <v/>
      </c>
      <c r="CM52" s="25" t="str">
        <f t="shared" si="100"/>
        <v/>
      </c>
      <c r="CN52" s="25" t="str">
        <f t="shared" si="73"/>
        <v/>
      </c>
      <c r="CO52" s="25" t="str">
        <f t="shared" si="73"/>
        <v/>
      </c>
      <c r="CP52" s="25" t="str">
        <f t="shared" si="73"/>
        <v/>
      </c>
      <c r="CQ52" s="25" t="str">
        <f t="shared" si="73"/>
        <v/>
      </c>
      <c r="CR52" s="25" t="str">
        <f t="shared" si="73"/>
        <v/>
      </c>
      <c r="CS52" s="25" t="str">
        <f t="shared" si="73"/>
        <v/>
      </c>
      <c r="CT52" s="25" t="str">
        <f t="shared" si="73"/>
        <v/>
      </c>
      <c r="CU52" s="25" t="str">
        <f t="shared" si="73"/>
        <v/>
      </c>
      <c r="CV52" s="25" t="str">
        <f t="shared" si="73"/>
        <v/>
      </c>
      <c r="CW52" s="25" t="str">
        <f t="shared" si="73"/>
        <v/>
      </c>
      <c r="CX52" s="25" t="str">
        <f t="shared" si="73"/>
        <v/>
      </c>
      <c r="CY52" s="25" t="str">
        <f t="shared" si="73"/>
        <v/>
      </c>
      <c r="CZ52" s="25" t="str">
        <f t="shared" si="73"/>
        <v/>
      </c>
      <c r="DA52" s="25" t="str">
        <f t="shared" si="73"/>
        <v/>
      </c>
      <c r="DB52" s="25" t="str">
        <f t="shared" si="73"/>
        <v/>
      </c>
      <c r="DC52" s="25" t="str">
        <f t="shared" si="73"/>
        <v/>
      </c>
      <c r="DD52" s="25" t="str">
        <f t="shared" si="73"/>
        <v/>
      </c>
      <c r="DE52" s="25" t="str">
        <f t="shared" si="73"/>
        <v/>
      </c>
      <c r="DG52" s="25" t="str">
        <f t="shared" si="101"/>
        <v/>
      </c>
      <c r="DH52" s="25" t="str">
        <f t="shared" si="102"/>
        <v/>
      </c>
      <c r="DI52" s="25" t="str">
        <f t="shared" si="103"/>
        <v/>
      </c>
      <c r="DJ52" s="25" t="str">
        <f t="shared" si="104"/>
        <v/>
      </c>
      <c r="DK52" s="25" t="str">
        <f>IF(DH52="","",COUNTIF($DI$40:DI52,DI52)-1)</f>
        <v/>
      </c>
    </row>
    <row r="53" spans="5:115" x14ac:dyDescent="0.25">
      <c r="E53" s="24" t="str">
        <f>IF('9'!$D$22="","",'9'!$D$22)</f>
        <v/>
      </c>
    </row>
    <row r="54" spans="5:115" x14ac:dyDescent="0.25">
      <c r="E54" s="24" t="str">
        <f>IF('9'!$D$23="","",'9'!$D$23)</f>
        <v/>
      </c>
      <c r="H54" s="189" t="s">
        <v>223</v>
      </c>
      <c r="I54" s="189"/>
      <c r="J54" s="189"/>
      <c r="K54" s="189" t="s">
        <v>221</v>
      </c>
      <c r="L54" s="189"/>
      <c r="M54" s="189"/>
      <c r="N54" s="189" t="s">
        <v>222</v>
      </c>
      <c r="O54" s="189"/>
      <c r="P54" s="189"/>
      <c r="Q54" s="189"/>
      <c r="R54" s="189"/>
      <c r="S54" s="189"/>
      <c r="T54" s="189"/>
      <c r="U54" s="189"/>
      <c r="V54" s="189"/>
      <c r="W54" s="189"/>
      <c r="X54" s="189"/>
      <c r="Y54" s="189"/>
      <c r="Z54" s="189"/>
      <c r="AA54" s="189"/>
      <c r="AB54" s="189"/>
      <c r="AC54" s="189"/>
      <c r="AD54" s="189"/>
      <c r="AE54" s="189"/>
      <c r="AF54" s="189"/>
      <c r="AG54" s="189" t="s">
        <v>225</v>
      </c>
      <c r="AH54" s="189"/>
      <c r="AI54" s="189"/>
      <c r="AJ54" s="189"/>
      <c r="AK54" s="189"/>
      <c r="AL54" s="189"/>
      <c r="AM54" s="189"/>
      <c r="AN54" s="189"/>
      <c r="AO54" s="189"/>
      <c r="AP54" s="189"/>
      <c r="AQ54" s="189"/>
      <c r="AR54" s="189"/>
      <c r="AS54" s="189"/>
      <c r="AT54" s="189"/>
      <c r="AU54" s="189"/>
      <c r="AV54" s="189"/>
      <c r="AW54" s="189"/>
      <c r="AX54" s="189"/>
      <c r="AY54" s="189"/>
    </row>
    <row r="55" spans="5:115" x14ac:dyDescent="0.25">
      <c r="E55" s="25" t="str">
        <f>C11</f>
        <v>GP ALEMANIA</v>
      </c>
      <c r="H55" s="83" t="s">
        <v>1</v>
      </c>
      <c r="I55" s="83" t="s">
        <v>97</v>
      </c>
      <c r="J55" s="83" t="s">
        <v>217</v>
      </c>
      <c r="K55" s="83" t="s">
        <v>218</v>
      </c>
      <c r="L55" s="83" t="s">
        <v>219</v>
      </c>
      <c r="M55" s="83" t="s">
        <v>220</v>
      </c>
      <c r="N55" s="83">
        <v>1</v>
      </c>
      <c r="O55" s="83">
        <v>2</v>
      </c>
      <c r="P55" s="83">
        <v>3</v>
      </c>
      <c r="Q55" s="83">
        <v>4</v>
      </c>
      <c r="R55" s="83">
        <v>5</v>
      </c>
      <c r="S55" s="83">
        <v>6</v>
      </c>
      <c r="T55" s="83">
        <v>7</v>
      </c>
      <c r="U55" s="83">
        <v>8</v>
      </c>
      <c r="V55" s="83">
        <v>9</v>
      </c>
      <c r="W55" s="83">
        <v>10</v>
      </c>
      <c r="X55" s="83">
        <v>11</v>
      </c>
      <c r="Y55" s="83">
        <v>12</v>
      </c>
      <c r="Z55" s="83">
        <v>13</v>
      </c>
      <c r="AA55" s="83">
        <v>14</v>
      </c>
      <c r="AB55" s="83">
        <v>15</v>
      </c>
      <c r="AC55" s="83">
        <v>16</v>
      </c>
      <c r="AD55" s="83">
        <v>17</v>
      </c>
      <c r="AE55" s="83">
        <v>18</v>
      </c>
      <c r="AF55" s="83">
        <v>19</v>
      </c>
      <c r="AG55" s="130">
        <v>1</v>
      </c>
      <c r="AH55" s="130">
        <v>2</v>
      </c>
      <c r="AI55" s="130">
        <v>3</v>
      </c>
      <c r="AJ55" s="130">
        <v>4</v>
      </c>
      <c r="AK55" s="130">
        <v>5</v>
      </c>
      <c r="AL55" s="130">
        <v>6</v>
      </c>
      <c r="AM55" s="130">
        <v>7</v>
      </c>
      <c r="AN55" s="130">
        <v>8</v>
      </c>
      <c r="AO55" s="130">
        <v>9</v>
      </c>
      <c r="AP55" s="130">
        <v>10</v>
      </c>
      <c r="AQ55" s="130">
        <v>11</v>
      </c>
      <c r="AR55" s="130">
        <v>12</v>
      </c>
      <c r="AS55" s="130">
        <v>13</v>
      </c>
      <c r="AT55" s="130">
        <v>14</v>
      </c>
      <c r="AU55" s="130">
        <v>15</v>
      </c>
      <c r="AV55" s="130">
        <v>16</v>
      </c>
      <c r="AW55" s="130">
        <v>17</v>
      </c>
      <c r="AX55" s="130">
        <v>18</v>
      </c>
      <c r="AY55" s="130">
        <v>19</v>
      </c>
    </row>
    <row r="56" spans="5:115" x14ac:dyDescent="0.25">
      <c r="E56" s="25" t="str">
        <f>IF('10'!$D$19="","",'10'!$D$19)</f>
        <v/>
      </c>
      <c r="H56" s="25" t="str">
        <f>IF(PILOTOS!D13="","",PILOTOS!D13)</f>
        <v>Sebastian VETTEL</v>
      </c>
      <c r="I56" s="83"/>
      <c r="J56" s="25">
        <f ca="1">IF(H56="","",COUNTIF(N56:AF56,"&gt;0"))</f>
        <v>0</v>
      </c>
      <c r="K56" s="25">
        <f ca="1">IF(H56="","",COUNTIF(N56:AF56,1))</f>
        <v>0</v>
      </c>
      <c r="L56" s="25">
        <f ca="1">IF(H56="","",COUNTIF(N56:AF56,2))</f>
        <v>0</v>
      </c>
      <c r="M56" s="25">
        <f ca="1">IF(H56="","",COUNTIF(N56:AF56,3))</f>
        <v>0</v>
      </c>
      <c r="N56" s="25">
        <f ca="1">IF($H56="","",SUMIF('1'!$D$35:$D$44,Conf!$H56,'1'!$E$35:$E$44))+IF($H56="","",SUMIF('1'!$F$35:$I$41,Conf!$H56,'1'!$J$35:$J$41))+IF($H56="","",SUMIF('1'!$L$35:$M$41,Conf!$H56,'1'!$N$35:$N$41))</f>
        <v>0</v>
      </c>
      <c r="O56" s="25">
        <f ca="1">IF($H56="","",SUMIF('2'!$D$35:$D$44,Conf!$H56,'2'!$E$35:$E$44))+IF($H56="","",SUMIF('2'!$F$35:$I$41,Conf!$H56,'2'!$J$35:$J$41))+IF($H56="","",SUMIF('2'!$L$35:$M$41,Conf!$H56,'2'!$N$35:$N$41))</f>
        <v>0</v>
      </c>
      <c r="P56" s="25">
        <f ca="1">IF($H56="","",SUMIF('3'!$D$35:$D$44,Conf!$H56,'3'!$E$35:$E$44))+IF($H56="","",SUMIF('3'!$F$35:$I$41,Conf!$H56,'3'!$J$35:$J$41))+IF($H56="","",SUMIF('3'!$L$35:$M$41,Conf!$H56,'3'!$N$35:$N$41))</f>
        <v>0</v>
      </c>
      <c r="Q56" s="25">
        <f ca="1">IF($H56="","",SUMIF('4'!$D$35:$D$44,Conf!$H56,'4'!$E$35:$E$44))+IF($H56="","",SUMIF('4'!$F$35:$I$41,Conf!$H56,'4'!$J$35:$J$41))+IF($H56="","",SUMIF('4'!$L$35:$M$41,Conf!$H56,'4'!$N$35:$N$41))</f>
        <v>0</v>
      </c>
      <c r="R56" s="25">
        <f ca="1">IF($H56="","",SUMIF('5'!$D$35:$D$44,Conf!$H56,'5'!$E$35:$E$44))+IF($H56="","",SUMIF('5'!$F$35:$I$41,Conf!$H56,'5'!$J$35:$J$41))+IF($H56="","",SUMIF('5'!$L$35:$M$41,Conf!$H56,'5'!$N$35:$N$41))</f>
        <v>0</v>
      </c>
      <c r="S56" s="25">
        <f ca="1">IF($H56="","",SUMIF('6'!$D$35:$D$44,Conf!$H56,'6'!$E$35:$E$44))+IF($H56="","",SUMIF('6'!$F$35:$I$41,Conf!$H56,'6'!$J$35:$J$41))+IF($H56="","",SUMIF('6'!$L$35:$M$41,Conf!$H56,'6'!$N$35:$N$41))</f>
        <v>0</v>
      </c>
      <c r="T56" s="25">
        <f ca="1">IF($H56="","",SUMIF('7'!$D$35:$D$44,Conf!$H56,'7'!$E$35:$E$44))+IF($H56="","",SUMIF('7'!$F$35:$I$41,Conf!$H56,'7'!$J$35:$J$41))+IF($H56="","",SUMIF('7'!$L$35:$M$41,Conf!$H56,'7'!$N$35:$N$41))</f>
        <v>0</v>
      </c>
      <c r="U56" s="25">
        <f ca="1">IF($H56="","",SUMIF('8'!$D$35:$D$44,Conf!$H56,'8'!$E$35:$E$44))+IF($H56="","",SUMIF('8'!$F$35:$I$41,Conf!$H56,'8'!$J$35:$J$41))+IF($H56="","",SUMIF('8'!$L$35:$M$41,Conf!$H56,'8'!$N$35:$N$41))</f>
        <v>0</v>
      </c>
      <c r="V56" s="25">
        <f ca="1">IF($H56="","",SUMIF('9'!$D$35:$D$44,Conf!$H56,'9'!$E$35:$E$44))+IF($H56="","",SUMIF('9'!$F$35:$I$41,Conf!$H56,'9'!$J$35:$J$41))+IF($H56="","",SUMIF('9'!$L$35:$M$41,Conf!$H56,'9'!$N$35:$N$41))</f>
        <v>0</v>
      </c>
      <c r="W56" s="25">
        <f ca="1">IF($H56="","",SUMIF('10'!$D$35:$D$44,Conf!$H56,'10'!$E$35:$E$44))+IF($H56="","",SUMIF('10'!$F$35:$I$41,Conf!$H56,'10'!$J$35:$J$41))+IF($H56="","",SUMIF('10'!$L$35:$M$41,Conf!$H56,'10'!$N$35:$N$41))</f>
        <v>0</v>
      </c>
      <c r="X56" s="25">
        <f ca="1">IF($H56="","",SUMIF('11'!$D$35:$D$44,Conf!$H56,'11'!$E$35:$E$44))+IF($H56="","",SUMIF('11'!$F$35:$I$41,Conf!$H56,'11'!$J$35:$J$41))+IF($H56="","",SUMIF('11'!$L$35:$M$41,Conf!$H56,'11'!$N$35:$N$41))</f>
        <v>0</v>
      </c>
      <c r="Y56" s="25">
        <f ca="1">IF($H56="","",SUMIF('12'!$D$35:$D$44,Conf!$H56,'12'!$E$35:$E$44))+IF($H56="","",SUMIF('12'!$F$35:$I$41,Conf!$H56,'12'!$J$35:$J$41))+IF($H56="","",SUMIF('12'!$L$35:$M$41,Conf!$H56,'12'!$N$35:$N$41))</f>
        <v>0</v>
      </c>
      <c r="Z56" s="25">
        <f ca="1">IF($H56="","",SUMIF('13'!$D$35:$D$44,Conf!$H56,'13'!$E$35:$E$44))+IF($H56="","",SUMIF('13'!$F$35:$I$41,Conf!$H56,'13'!$J$35:$J$41))+IF($H56="","",SUMIF('13'!$L$35:$M$41,Conf!$H56,'13'!$N$35:$N$41))</f>
        <v>0</v>
      </c>
      <c r="AA56" s="25">
        <f ca="1">IF($H56="","",SUMIF('14'!$D$35:$D$44,Conf!$H56,'14'!$E$35:$E$44))+IF($H56="","",SUMIF('14'!$F$35:$I$41,Conf!$H56,'14'!$J$35:$J$41))+IF($H56="","",SUMIF('14'!$L$35:$M$41,Conf!$H56,'14'!$N$35:$N$41))</f>
        <v>0</v>
      </c>
      <c r="AB56" s="25">
        <f ca="1">IF($H56="","",SUMIF('15'!$D$35:$D$44,Conf!$H56,'15'!$E$35:$E$44))+IF($H56="","",SUMIF('15'!$F$35:$I$41,Conf!$H56,'15'!$J$35:$J$41))+IF($H56="","",SUMIF('15'!$L$35:$M$41,Conf!$H56,'15'!$N$35:$N$41))</f>
        <v>0</v>
      </c>
      <c r="AC56" s="25">
        <f ca="1">IF($H56="","",SUMIF('16'!$D$35:$D$44,Conf!$H56,'16'!$E$35:$E$44))+IF($H56="","",SUMIF('16'!$F$35:$I$41,Conf!$H56,'16'!$J$35:$J$41))+IF($H56="","",SUMIF('16'!$L$35:$M$41,Conf!$H56,'16'!$N$35:$N$41))</f>
        <v>0</v>
      </c>
      <c r="AD56" s="25">
        <f ca="1">IF($H56="","",SUMIF('17'!$D$35:$D$44,Conf!$H56,'17'!$E$35:$E$44))+IF($H56="","",SUMIF('17'!$F$35:$I$41,Conf!$H56,'17'!$J$35:$J$41))+IF($H56="","",SUMIF('17'!$L$35:$M$41,Conf!$H56,'17'!$N$35:$N$41))</f>
        <v>0</v>
      </c>
      <c r="AE56" s="25">
        <f ca="1">IF($H56="","",SUMIF('18'!$D$35:$D$44,Conf!$H56,'18'!$E$35:$E$44))+IF($H56="","",SUMIF('18'!$F$35:$I$41,Conf!$H56,'18'!$J$35:$J$41))+IF($H56="","",SUMIF('18'!$L$35:$M$41,Conf!$H56,'18'!$N$35:$N$41))</f>
        <v>0</v>
      </c>
      <c r="AF56" s="25">
        <f ca="1">IF($H56="","",SUMIF('19'!$D$35:$D$44,Conf!$H56,'19'!$E$35:$E$44))+IF($H56="","",SUMIF('19'!$F$35:$I$41,Conf!$H56,'19'!$J$35:$J$41))+IF($H56="","",SUMIF('19'!$L$35:$M$41,Conf!$H56,'19'!$N$35:$N$41))</f>
        <v>0</v>
      </c>
      <c r="AG56" s="25" t="str">
        <f ca="1">IF($H56="","",IF(N56=1,"Q3",IF(N56=2,"Q2",IF(N56=3,"Q1",""))))</f>
        <v/>
      </c>
      <c r="AH56" s="25" t="str">
        <f t="shared" ref="AH56:AY56" ca="1" si="106">IF($H56="","",IF(O56=1,"Q3",IF(O56=2,"Q2",IF(O56=3,"Q1",""))))</f>
        <v/>
      </c>
      <c r="AI56" s="25" t="str">
        <f t="shared" ca="1" si="106"/>
        <v/>
      </c>
      <c r="AJ56" s="25" t="str">
        <f t="shared" ca="1" si="106"/>
        <v/>
      </c>
      <c r="AK56" s="25" t="str">
        <f t="shared" ca="1" si="106"/>
        <v/>
      </c>
      <c r="AL56" s="25" t="str">
        <f t="shared" ca="1" si="106"/>
        <v/>
      </c>
      <c r="AM56" s="25" t="str">
        <f t="shared" ca="1" si="106"/>
        <v/>
      </c>
      <c r="AN56" s="25" t="str">
        <f t="shared" ca="1" si="106"/>
        <v/>
      </c>
      <c r="AO56" s="25" t="str">
        <f t="shared" ca="1" si="106"/>
        <v/>
      </c>
      <c r="AP56" s="25" t="str">
        <f t="shared" ca="1" si="106"/>
        <v/>
      </c>
      <c r="AQ56" s="25" t="str">
        <f t="shared" ca="1" si="106"/>
        <v/>
      </c>
      <c r="AR56" s="25" t="str">
        <f t="shared" ca="1" si="106"/>
        <v/>
      </c>
      <c r="AS56" s="25" t="str">
        <f t="shared" ca="1" si="106"/>
        <v/>
      </c>
      <c r="AT56" s="25" t="str">
        <f t="shared" ca="1" si="106"/>
        <v/>
      </c>
      <c r="AU56" s="25" t="str">
        <f t="shared" ca="1" si="106"/>
        <v/>
      </c>
      <c r="AV56" s="25" t="str">
        <f t="shared" ca="1" si="106"/>
        <v/>
      </c>
      <c r="AW56" s="25" t="str">
        <f t="shared" ca="1" si="106"/>
        <v/>
      </c>
      <c r="AX56" s="25" t="str">
        <f t="shared" ca="1" si="106"/>
        <v/>
      </c>
      <c r="AY56" s="25" t="str">
        <f t="shared" ca="1" si="106"/>
        <v/>
      </c>
    </row>
    <row r="57" spans="5:115" x14ac:dyDescent="0.25">
      <c r="E57" s="25" t="str">
        <f>IF('10'!$D$20="","",'10'!$D$20)</f>
        <v/>
      </c>
      <c r="H57" s="25" t="str">
        <f>IF(PILOTOS!D14="","",PILOTOS!D14)</f>
        <v>Daniel RICCIARDO</v>
      </c>
      <c r="I57" s="83"/>
      <c r="J57" s="25">
        <f t="shared" ref="J57:J87" ca="1" si="107">IF(H57="","",COUNTIF(N57:AF57,"&gt;0"))</f>
        <v>0</v>
      </c>
      <c r="K57" s="25">
        <f t="shared" ref="K57:K87" ca="1" si="108">IF(H57="","",COUNTIF(N57:AF57,1))</f>
        <v>0</v>
      </c>
      <c r="L57" s="25">
        <f t="shared" ref="L57:L87" ca="1" si="109">IF(H57="","",COUNTIF(N57:AF57,2))</f>
        <v>0</v>
      </c>
      <c r="M57" s="25">
        <f t="shared" ref="M57:M87" ca="1" si="110">IF(H57="","",COUNTIF(N57:AF57,3))</f>
        <v>0</v>
      </c>
      <c r="N57" s="25">
        <f ca="1">IF($H57="","",SUMIF('1'!$D$35:$D$44,Conf!$H57,'1'!$E$35:$E$44))+IF($H57="","",SUMIF('1'!$F$35:$I$41,Conf!$H57,'1'!$J$35:$J$41))+IF($H57="","",SUMIF('1'!$L$35:$M$41,Conf!$H57,'1'!$N$35:$N$41))</f>
        <v>0</v>
      </c>
      <c r="O57" s="25">
        <f ca="1">IF($H57="","",SUMIF('2'!$D$35:$D$44,Conf!$H57,'2'!$E$35:$E$44))+IF($H57="","",SUMIF('2'!$F$35:$I$41,Conf!$H57,'2'!$J$35:$J$41))+IF($H57="","",SUMIF('2'!$L$35:$M$41,Conf!$H57,'2'!$N$35:$N$41))</f>
        <v>0</v>
      </c>
      <c r="P57" s="25">
        <f ca="1">IF($H57="","",SUMIF('3'!$D$35:$D$44,Conf!$H57,'3'!$E$35:$E$44))+IF($H57="","",SUMIF('3'!$F$35:$I$41,Conf!$H57,'3'!$J$35:$J$41))+IF($H57="","",SUMIF('3'!$L$35:$M$41,Conf!$H57,'3'!$N$35:$N$41))</f>
        <v>0</v>
      </c>
      <c r="Q57" s="25">
        <f ca="1">IF($H57="","",SUMIF('4'!$D$35:$D$44,Conf!$H57,'4'!$E$35:$E$44))+IF($H57="","",SUMIF('4'!$F$35:$I$41,Conf!$H57,'4'!$J$35:$J$41))+IF($H57="","",SUMIF('4'!$L$35:$M$41,Conf!$H57,'4'!$N$35:$N$41))</f>
        <v>0</v>
      </c>
      <c r="R57" s="25">
        <f ca="1">IF($H57="","",SUMIF('5'!$D$35:$D$44,Conf!$H57,'5'!$E$35:$E$44))+IF($H57="","",SUMIF('5'!$F$35:$I$41,Conf!$H57,'5'!$J$35:$J$41))+IF($H57="","",SUMIF('5'!$L$35:$M$41,Conf!$H57,'5'!$N$35:$N$41))</f>
        <v>0</v>
      </c>
      <c r="S57" s="25">
        <f ca="1">IF($H57="","",SUMIF('6'!$D$35:$D$44,Conf!$H57,'6'!$E$35:$E$44))+IF($H57="","",SUMIF('6'!$F$35:$I$41,Conf!$H57,'6'!$J$35:$J$41))+IF($H57="","",SUMIF('6'!$L$35:$M$41,Conf!$H57,'6'!$N$35:$N$41))</f>
        <v>0</v>
      </c>
      <c r="T57" s="25">
        <f ca="1">IF($H57="","",SUMIF('7'!$D$35:$D$44,Conf!$H57,'7'!$E$35:$E$44))+IF($H57="","",SUMIF('7'!$F$35:$I$41,Conf!$H57,'7'!$J$35:$J$41))+IF($H57="","",SUMIF('7'!$L$35:$M$41,Conf!$H57,'7'!$N$35:$N$41))</f>
        <v>0</v>
      </c>
      <c r="U57" s="25">
        <f ca="1">IF($H57="","",SUMIF('8'!$D$35:$D$44,Conf!$H57,'8'!$E$35:$E$44))+IF($H57="","",SUMIF('8'!$F$35:$I$41,Conf!$H57,'8'!$J$35:$J$41))+IF($H57="","",SUMIF('8'!$L$35:$M$41,Conf!$H57,'8'!$N$35:$N$41))</f>
        <v>0</v>
      </c>
      <c r="V57" s="25">
        <f ca="1">IF($H57="","",SUMIF('9'!$D$35:$D$44,Conf!$H57,'9'!$E$35:$E$44))+IF($H57="","",SUMIF('9'!$F$35:$I$41,Conf!$H57,'9'!$J$35:$J$41))+IF($H57="","",SUMIF('9'!$L$35:$M$41,Conf!$H57,'9'!$N$35:$N$41))</f>
        <v>0</v>
      </c>
      <c r="W57" s="25">
        <f ca="1">IF($H57="","",SUMIF('10'!$D$35:$D$44,Conf!$H57,'10'!$E$35:$E$44))+IF($H57="","",SUMIF('10'!$F$35:$I$41,Conf!$H57,'10'!$J$35:$J$41))+IF($H57="","",SUMIF('10'!$L$35:$M$41,Conf!$H57,'10'!$N$35:$N$41))</f>
        <v>0</v>
      </c>
      <c r="X57" s="25">
        <f ca="1">IF($H57="","",SUMIF('11'!$D$35:$D$44,Conf!$H57,'11'!$E$35:$E$44))+IF($H57="","",SUMIF('11'!$F$35:$I$41,Conf!$H57,'11'!$J$35:$J$41))+IF($H57="","",SUMIF('11'!$L$35:$M$41,Conf!$H57,'11'!$N$35:$N$41))</f>
        <v>0</v>
      </c>
      <c r="Y57" s="25">
        <f ca="1">IF($H57="","",SUMIF('12'!$D$35:$D$44,Conf!$H57,'12'!$E$35:$E$44))+IF($H57="","",SUMIF('12'!$F$35:$I$41,Conf!$H57,'12'!$J$35:$J$41))+IF($H57="","",SUMIF('12'!$L$35:$M$41,Conf!$H57,'12'!$N$35:$N$41))</f>
        <v>0</v>
      </c>
      <c r="Z57" s="25">
        <f ca="1">IF($H57="","",SUMIF('13'!$D$35:$D$44,Conf!$H57,'13'!$E$35:$E$44))+IF($H57="","",SUMIF('13'!$F$35:$I$41,Conf!$H57,'13'!$J$35:$J$41))+IF($H57="","",SUMIF('13'!$L$35:$M$41,Conf!$H57,'13'!$N$35:$N$41))</f>
        <v>0</v>
      </c>
      <c r="AA57" s="25">
        <f ca="1">IF($H57="","",SUMIF('14'!$D$35:$D$44,Conf!$H57,'14'!$E$35:$E$44))+IF($H57="","",SUMIF('14'!$F$35:$I$41,Conf!$H57,'14'!$J$35:$J$41))+IF($H57="","",SUMIF('14'!$L$35:$M$41,Conf!$H57,'14'!$N$35:$N$41))</f>
        <v>0</v>
      </c>
      <c r="AB57" s="25">
        <f ca="1">IF($H57="","",SUMIF('15'!$D$35:$D$44,Conf!$H57,'15'!$E$35:$E$44))+IF($H57="","",SUMIF('15'!$F$35:$I$41,Conf!$H57,'15'!$J$35:$J$41))+IF($H57="","",SUMIF('15'!$L$35:$M$41,Conf!$H57,'15'!$N$35:$N$41))</f>
        <v>0</v>
      </c>
      <c r="AC57" s="25">
        <f ca="1">IF($H57="","",SUMIF('16'!$D$35:$D$44,Conf!$H57,'16'!$E$35:$E$44))+IF($H57="","",SUMIF('16'!$F$35:$I$41,Conf!$H57,'16'!$J$35:$J$41))+IF($H57="","",SUMIF('16'!$L$35:$M$41,Conf!$H57,'16'!$N$35:$N$41))</f>
        <v>0</v>
      </c>
      <c r="AD57" s="25">
        <f ca="1">IF($H57="","",SUMIF('17'!$D$35:$D$44,Conf!$H57,'17'!$E$35:$E$44))+IF($H57="","",SUMIF('17'!$F$35:$I$41,Conf!$H57,'17'!$J$35:$J$41))+IF($H57="","",SUMIF('17'!$L$35:$M$41,Conf!$H57,'17'!$N$35:$N$41))</f>
        <v>0</v>
      </c>
      <c r="AE57" s="25">
        <f ca="1">IF($H57="","",SUMIF('18'!$D$35:$D$44,Conf!$H57,'18'!$E$35:$E$44))+IF($H57="","",SUMIF('18'!$F$35:$I$41,Conf!$H57,'18'!$J$35:$J$41))+IF($H57="","",SUMIF('18'!$L$35:$M$41,Conf!$H57,'18'!$N$35:$N$41))</f>
        <v>0</v>
      </c>
      <c r="AF57" s="25">
        <f ca="1">IF($H57="","",SUMIF('19'!$D$35:$D$44,Conf!$H57,'19'!$E$35:$E$44))+IF($H57="","",SUMIF('19'!$F$35:$I$41,Conf!$H57,'19'!$J$35:$J$41))+IF($H57="","",SUMIF('19'!$L$35:$M$41,Conf!$H57,'19'!$N$35:$N$41))</f>
        <v>0</v>
      </c>
      <c r="AG57" s="25" t="str">
        <f t="shared" ref="AG57:AG87" ca="1" si="111">IF($H57="","",IF(N57=1,"Q3",IF(N57=2,"Q2",IF(N57=3,"Q1",""))))</f>
        <v/>
      </c>
      <c r="AH57" s="25" t="str">
        <f t="shared" ref="AH57:AH87" ca="1" si="112">IF($H57="","",IF(O57=1,"Q3",IF(O57=2,"Q2",IF(O57=3,"Q1",""))))</f>
        <v/>
      </c>
      <c r="AI57" s="25" t="str">
        <f t="shared" ref="AI57:AI87" ca="1" si="113">IF($H57="","",IF(P57=1,"Q3",IF(P57=2,"Q2",IF(P57=3,"Q1",""))))</f>
        <v/>
      </c>
      <c r="AJ57" s="25" t="str">
        <f t="shared" ref="AJ57:AJ87" ca="1" si="114">IF($H57="","",IF(Q57=1,"Q3",IF(Q57=2,"Q2",IF(Q57=3,"Q1",""))))</f>
        <v/>
      </c>
      <c r="AK57" s="25" t="str">
        <f t="shared" ref="AK57:AK87" ca="1" si="115">IF($H57="","",IF(R57=1,"Q3",IF(R57=2,"Q2",IF(R57=3,"Q1",""))))</f>
        <v/>
      </c>
      <c r="AL57" s="25" t="str">
        <f t="shared" ref="AL57:AL87" ca="1" si="116">IF($H57="","",IF(S57=1,"Q3",IF(S57=2,"Q2",IF(S57=3,"Q1",""))))</f>
        <v/>
      </c>
      <c r="AM57" s="25" t="str">
        <f t="shared" ref="AM57:AM87" ca="1" si="117">IF($H57="","",IF(T57=1,"Q3",IF(T57=2,"Q2",IF(T57=3,"Q1",""))))</f>
        <v/>
      </c>
      <c r="AN57" s="25" t="str">
        <f t="shared" ref="AN57:AN87" ca="1" si="118">IF($H57="","",IF(U57=1,"Q3",IF(U57=2,"Q2",IF(U57=3,"Q1",""))))</f>
        <v/>
      </c>
      <c r="AO57" s="25" t="str">
        <f t="shared" ref="AO57:AO87" ca="1" si="119">IF($H57="","",IF(V57=1,"Q3",IF(V57=2,"Q2",IF(V57=3,"Q1",""))))</f>
        <v/>
      </c>
      <c r="AP57" s="25" t="str">
        <f t="shared" ref="AP57:AP87" ca="1" si="120">IF($H57="","",IF(W57=1,"Q3",IF(W57=2,"Q2",IF(W57=3,"Q1",""))))</f>
        <v/>
      </c>
      <c r="AQ57" s="25" t="str">
        <f t="shared" ref="AQ57:AQ87" ca="1" si="121">IF($H57="","",IF(X57=1,"Q3",IF(X57=2,"Q2",IF(X57=3,"Q1",""))))</f>
        <v/>
      </c>
      <c r="AR57" s="25" t="str">
        <f t="shared" ref="AR57:AR87" ca="1" si="122">IF($H57="","",IF(Y57=1,"Q3",IF(Y57=2,"Q2",IF(Y57=3,"Q1",""))))</f>
        <v/>
      </c>
      <c r="AS57" s="25" t="str">
        <f t="shared" ref="AS57:AS87" ca="1" si="123">IF($H57="","",IF(Z57=1,"Q3",IF(Z57=2,"Q2",IF(Z57=3,"Q1",""))))</f>
        <v/>
      </c>
      <c r="AT57" s="25" t="str">
        <f t="shared" ref="AT57:AT87" ca="1" si="124">IF($H57="","",IF(AA57=1,"Q3",IF(AA57=2,"Q2",IF(AA57=3,"Q1",""))))</f>
        <v/>
      </c>
      <c r="AU57" s="25" t="str">
        <f t="shared" ref="AU57:AU87" ca="1" si="125">IF($H57="","",IF(AB57=1,"Q3",IF(AB57=2,"Q2",IF(AB57=3,"Q1",""))))</f>
        <v/>
      </c>
      <c r="AV57" s="25" t="str">
        <f t="shared" ref="AV57:AV87" ca="1" si="126">IF($H57="","",IF(AC57=1,"Q3",IF(AC57=2,"Q2",IF(AC57=3,"Q1",""))))</f>
        <v/>
      </c>
      <c r="AW57" s="25" t="str">
        <f t="shared" ref="AW57:AW87" ca="1" si="127">IF($H57="","",IF(AD57=1,"Q3",IF(AD57=2,"Q2",IF(AD57=3,"Q1",""))))</f>
        <v/>
      </c>
      <c r="AX57" s="25" t="str">
        <f t="shared" ref="AX57:AX87" ca="1" si="128">IF($H57="","",IF(AE57=1,"Q3",IF(AE57=2,"Q2",IF(AE57=3,"Q1",""))))</f>
        <v/>
      </c>
      <c r="AY57" s="25" t="str">
        <f t="shared" ref="AY57:AY87" ca="1" si="129">IF($H57="","",IF(AF57=1,"Q3",IF(AF57=2,"Q2",IF(AF57=3,"Q1",""))))</f>
        <v/>
      </c>
    </row>
    <row r="58" spans="5:115" x14ac:dyDescent="0.25">
      <c r="E58" s="25" t="str">
        <f>IF('10'!$D$21="","",'10'!$D$21)</f>
        <v/>
      </c>
      <c r="H58" s="25" t="str">
        <f>IF(PILOTOS!D15="","",PILOTOS!D15)</f>
        <v>Max CHILTON</v>
      </c>
      <c r="I58" s="83"/>
      <c r="J58" s="25">
        <f t="shared" ca="1" si="107"/>
        <v>0</v>
      </c>
      <c r="K58" s="25">
        <f t="shared" ca="1" si="108"/>
        <v>0</v>
      </c>
      <c r="L58" s="25">
        <f t="shared" ca="1" si="109"/>
        <v>0</v>
      </c>
      <c r="M58" s="25">
        <f t="shared" ca="1" si="110"/>
        <v>0</v>
      </c>
      <c r="N58" s="25">
        <f ca="1">IF($H58="","",SUMIF('1'!$D$35:$D$44,Conf!$H58,'1'!$E$35:$E$44))+IF($H58="","",SUMIF('1'!$F$35:$I$41,Conf!$H58,'1'!$J$35:$J$41))+IF($H58="","",SUMIF('1'!$L$35:$M$41,Conf!$H58,'1'!$N$35:$N$41))</f>
        <v>0</v>
      </c>
      <c r="O58" s="25">
        <f ca="1">IF($H58="","",SUMIF('2'!$D$35:$D$44,Conf!$H58,'2'!$E$35:$E$44))+IF($H58="","",SUMIF('2'!$F$35:$I$41,Conf!$H58,'2'!$J$35:$J$41))+IF($H58="","",SUMIF('2'!$L$35:$M$41,Conf!$H58,'2'!$N$35:$N$41))</f>
        <v>0</v>
      </c>
      <c r="P58" s="25">
        <f ca="1">IF($H58="","",SUMIF('3'!$D$35:$D$44,Conf!$H58,'3'!$E$35:$E$44))+IF($H58="","",SUMIF('3'!$F$35:$I$41,Conf!$H58,'3'!$J$35:$J$41))+IF($H58="","",SUMIF('3'!$L$35:$M$41,Conf!$H58,'3'!$N$35:$N$41))</f>
        <v>0</v>
      </c>
      <c r="Q58" s="25">
        <f ca="1">IF($H58="","",SUMIF('4'!$D$35:$D$44,Conf!$H58,'4'!$E$35:$E$44))+IF($H58="","",SUMIF('4'!$F$35:$I$41,Conf!$H58,'4'!$J$35:$J$41))+IF($H58="","",SUMIF('4'!$L$35:$M$41,Conf!$H58,'4'!$N$35:$N$41))</f>
        <v>0</v>
      </c>
      <c r="R58" s="25">
        <f ca="1">IF($H58="","",SUMIF('5'!$D$35:$D$44,Conf!$H58,'5'!$E$35:$E$44))+IF($H58="","",SUMIF('5'!$F$35:$I$41,Conf!$H58,'5'!$J$35:$J$41))+IF($H58="","",SUMIF('5'!$L$35:$M$41,Conf!$H58,'5'!$N$35:$N$41))</f>
        <v>0</v>
      </c>
      <c r="S58" s="25">
        <f ca="1">IF($H58="","",SUMIF('6'!$D$35:$D$44,Conf!$H58,'6'!$E$35:$E$44))+IF($H58="","",SUMIF('6'!$F$35:$I$41,Conf!$H58,'6'!$J$35:$J$41))+IF($H58="","",SUMIF('6'!$L$35:$M$41,Conf!$H58,'6'!$N$35:$N$41))</f>
        <v>0</v>
      </c>
      <c r="T58" s="25">
        <f ca="1">IF($H58="","",SUMIF('7'!$D$35:$D$44,Conf!$H58,'7'!$E$35:$E$44))+IF($H58="","",SUMIF('7'!$F$35:$I$41,Conf!$H58,'7'!$J$35:$J$41))+IF($H58="","",SUMIF('7'!$L$35:$M$41,Conf!$H58,'7'!$N$35:$N$41))</f>
        <v>0</v>
      </c>
      <c r="U58" s="25">
        <f ca="1">IF($H58="","",SUMIF('8'!$D$35:$D$44,Conf!$H58,'8'!$E$35:$E$44))+IF($H58="","",SUMIF('8'!$F$35:$I$41,Conf!$H58,'8'!$J$35:$J$41))+IF($H58="","",SUMIF('8'!$L$35:$M$41,Conf!$H58,'8'!$N$35:$N$41))</f>
        <v>0</v>
      </c>
      <c r="V58" s="25">
        <f ca="1">IF($H58="","",SUMIF('9'!$D$35:$D$44,Conf!$H58,'9'!$E$35:$E$44))+IF($H58="","",SUMIF('9'!$F$35:$I$41,Conf!$H58,'9'!$J$35:$J$41))+IF($H58="","",SUMIF('9'!$L$35:$M$41,Conf!$H58,'9'!$N$35:$N$41))</f>
        <v>0</v>
      </c>
      <c r="W58" s="25">
        <f ca="1">IF($H58="","",SUMIF('10'!$D$35:$D$44,Conf!$H58,'10'!$E$35:$E$44))+IF($H58="","",SUMIF('10'!$F$35:$I$41,Conf!$H58,'10'!$J$35:$J$41))+IF($H58="","",SUMIF('10'!$L$35:$M$41,Conf!$H58,'10'!$N$35:$N$41))</f>
        <v>0</v>
      </c>
      <c r="X58" s="25">
        <f ca="1">IF($H58="","",SUMIF('11'!$D$35:$D$44,Conf!$H58,'11'!$E$35:$E$44))+IF($H58="","",SUMIF('11'!$F$35:$I$41,Conf!$H58,'11'!$J$35:$J$41))+IF($H58="","",SUMIF('11'!$L$35:$M$41,Conf!$H58,'11'!$N$35:$N$41))</f>
        <v>0</v>
      </c>
      <c r="Y58" s="25">
        <f ca="1">IF($H58="","",SUMIF('12'!$D$35:$D$44,Conf!$H58,'12'!$E$35:$E$44))+IF($H58="","",SUMIF('12'!$F$35:$I$41,Conf!$H58,'12'!$J$35:$J$41))+IF($H58="","",SUMIF('12'!$L$35:$M$41,Conf!$H58,'12'!$N$35:$N$41))</f>
        <v>0</v>
      </c>
      <c r="Z58" s="25">
        <f ca="1">IF($H58="","",SUMIF('13'!$D$35:$D$44,Conf!$H58,'13'!$E$35:$E$44))+IF($H58="","",SUMIF('13'!$F$35:$I$41,Conf!$H58,'13'!$J$35:$J$41))+IF($H58="","",SUMIF('13'!$L$35:$M$41,Conf!$H58,'13'!$N$35:$N$41))</f>
        <v>0</v>
      </c>
      <c r="AA58" s="25">
        <f ca="1">IF($H58="","",SUMIF('14'!$D$35:$D$44,Conf!$H58,'14'!$E$35:$E$44))+IF($H58="","",SUMIF('14'!$F$35:$I$41,Conf!$H58,'14'!$J$35:$J$41))+IF($H58="","",SUMIF('14'!$L$35:$M$41,Conf!$H58,'14'!$N$35:$N$41))</f>
        <v>0</v>
      </c>
      <c r="AB58" s="25">
        <f ca="1">IF($H58="","",SUMIF('15'!$D$35:$D$44,Conf!$H58,'15'!$E$35:$E$44))+IF($H58="","",SUMIF('15'!$F$35:$I$41,Conf!$H58,'15'!$J$35:$J$41))+IF($H58="","",SUMIF('15'!$L$35:$M$41,Conf!$H58,'15'!$N$35:$N$41))</f>
        <v>0</v>
      </c>
      <c r="AC58" s="25">
        <f ca="1">IF($H58="","",SUMIF('16'!$D$35:$D$44,Conf!$H58,'16'!$E$35:$E$44))+IF($H58="","",SUMIF('16'!$F$35:$I$41,Conf!$H58,'16'!$J$35:$J$41))+IF($H58="","",SUMIF('16'!$L$35:$M$41,Conf!$H58,'16'!$N$35:$N$41))</f>
        <v>0</v>
      </c>
      <c r="AD58" s="25">
        <f ca="1">IF($H58="","",SUMIF('17'!$D$35:$D$44,Conf!$H58,'17'!$E$35:$E$44))+IF($H58="","",SUMIF('17'!$F$35:$I$41,Conf!$H58,'17'!$J$35:$J$41))+IF($H58="","",SUMIF('17'!$L$35:$M$41,Conf!$H58,'17'!$N$35:$N$41))</f>
        <v>0</v>
      </c>
      <c r="AE58" s="25">
        <f ca="1">IF($H58="","",SUMIF('18'!$D$35:$D$44,Conf!$H58,'18'!$E$35:$E$44))+IF($H58="","",SUMIF('18'!$F$35:$I$41,Conf!$H58,'18'!$J$35:$J$41))+IF($H58="","",SUMIF('18'!$L$35:$M$41,Conf!$H58,'18'!$N$35:$N$41))</f>
        <v>0</v>
      </c>
      <c r="AF58" s="25">
        <f ca="1">IF($H58="","",SUMIF('19'!$D$35:$D$44,Conf!$H58,'19'!$E$35:$E$44))+IF($H58="","",SUMIF('19'!$F$35:$I$41,Conf!$H58,'19'!$J$35:$J$41))+IF($H58="","",SUMIF('19'!$L$35:$M$41,Conf!$H58,'19'!$N$35:$N$41))</f>
        <v>0</v>
      </c>
      <c r="AG58" s="25" t="str">
        <f t="shared" ca="1" si="111"/>
        <v/>
      </c>
      <c r="AH58" s="25" t="str">
        <f t="shared" ca="1" si="112"/>
        <v/>
      </c>
      <c r="AI58" s="25" t="str">
        <f t="shared" ca="1" si="113"/>
        <v/>
      </c>
      <c r="AJ58" s="25" t="str">
        <f t="shared" ca="1" si="114"/>
        <v/>
      </c>
      <c r="AK58" s="25" t="str">
        <f t="shared" ca="1" si="115"/>
        <v/>
      </c>
      <c r="AL58" s="25" t="str">
        <f t="shared" ca="1" si="116"/>
        <v/>
      </c>
      <c r="AM58" s="25" t="str">
        <f t="shared" ca="1" si="117"/>
        <v/>
      </c>
      <c r="AN58" s="25" t="str">
        <f t="shared" ca="1" si="118"/>
        <v/>
      </c>
      <c r="AO58" s="25" t="str">
        <f t="shared" ca="1" si="119"/>
        <v/>
      </c>
      <c r="AP58" s="25" t="str">
        <f t="shared" ca="1" si="120"/>
        <v/>
      </c>
      <c r="AQ58" s="25" t="str">
        <f t="shared" ca="1" si="121"/>
        <v/>
      </c>
      <c r="AR58" s="25" t="str">
        <f t="shared" ca="1" si="122"/>
        <v/>
      </c>
      <c r="AS58" s="25" t="str">
        <f t="shared" ca="1" si="123"/>
        <v/>
      </c>
      <c r="AT58" s="25" t="str">
        <f t="shared" ca="1" si="124"/>
        <v/>
      </c>
      <c r="AU58" s="25" t="str">
        <f t="shared" ca="1" si="125"/>
        <v/>
      </c>
      <c r="AV58" s="25" t="str">
        <f t="shared" ca="1" si="126"/>
        <v/>
      </c>
      <c r="AW58" s="25" t="str">
        <f t="shared" ca="1" si="127"/>
        <v/>
      </c>
      <c r="AX58" s="25" t="str">
        <f t="shared" ca="1" si="128"/>
        <v/>
      </c>
      <c r="AY58" s="25" t="str">
        <f t="shared" ca="1" si="129"/>
        <v/>
      </c>
    </row>
    <row r="59" spans="5:115" x14ac:dyDescent="0.25">
      <c r="E59" s="25" t="str">
        <f>IF('10'!$D$22="","",'10'!$D$22)</f>
        <v/>
      </c>
      <c r="H59" s="25" t="str">
        <f>IF(PILOTOS!D16="","",PILOTOS!D16)</f>
        <v>Nico ROSBERG</v>
      </c>
      <c r="I59" s="83"/>
      <c r="J59" s="25">
        <f t="shared" ca="1" si="107"/>
        <v>0</v>
      </c>
      <c r="K59" s="25">
        <f t="shared" ca="1" si="108"/>
        <v>0</v>
      </c>
      <c r="L59" s="25">
        <f t="shared" ca="1" si="109"/>
        <v>0</v>
      </c>
      <c r="M59" s="25">
        <f t="shared" ca="1" si="110"/>
        <v>0</v>
      </c>
      <c r="N59" s="25">
        <f ca="1">IF($H59="","",SUMIF('1'!$D$35:$D$44,Conf!$H59,'1'!$E$35:$E$44))+IF($H59="","",SUMIF('1'!$F$35:$I$41,Conf!$H59,'1'!$J$35:$J$41))+IF($H59="","",SUMIF('1'!$L$35:$M$41,Conf!$H59,'1'!$N$35:$N$41))</f>
        <v>0</v>
      </c>
      <c r="O59" s="25">
        <f ca="1">IF($H59="","",SUMIF('2'!$D$35:$D$44,Conf!$H59,'2'!$E$35:$E$44))+IF($H59="","",SUMIF('2'!$F$35:$I$41,Conf!$H59,'2'!$J$35:$J$41))+IF($H59="","",SUMIF('2'!$L$35:$M$41,Conf!$H59,'2'!$N$35:$N$41))</f>
        <v>0</v>
      </c>
      <c r="P59" s="25">
        <f ca="1">IF($H59="","",SUMIF('3'!$D$35:$D$44,Conf!$H59,'3'!$E$35:$E$44))+IF($H59="","",SUMIF('3'!$F$35:$I$41,Conf!$H59,'3'!$J$35:$J$41))+IF($H59="","",SUMIF('3'!$L$35:$M$41,Conf!$H59,'3'!$N$35:$N$41))</f>
        <v>0</v>
      </c>
      <c r="Q59" s="25">
        <f ca="1">IF($H59="","",SUMIF('4'!$D$35:$D$44,Conf!$H59,'4'!$E$35:$E$44))+IF($H59="","",SUMIF('4'!$F$35:$I$41,Conf!$H59,'4'!$J$35:$J$41))+IF($H59="","",SUMIF('4'!$L$35:$M$41,Conf!$H59,'4'!$N$35:$N$41))</f>
        <v>0</v>
      </c>
      <c r="R59" s="25">
        <f ca="1">IF($H59="","",SUMIF('5'!$D$35:$D$44,Conf!$H59,'5'!$E$35:$E$44))+IF($H59="","",SUMIF('5'!$F$35:$I$41,Conf!$H59,'5'!$J$35:$J$41))+IF($H59="","",SUMIF('5'!$L$35:$M$41,Conf!$H59,'5'!$N$35:$N$41))</f>
        <v>0</v>
      </c>
      <c r="S59" s="25">
        <f ca="1">IF($H59="","",SUMIF('6'!$D$35:$D$44,Conf!$H59,'6'!$E$35:$E$44))+IF($H59="","",SUMIF('6'!$F$35:$I$41,Conf!$H59,'6'!$J$35:$J$41))+IF($H59="","",SUMIF('6'!$L$35:$M$41,Conf!$H59,'6'!$N$35:$N$41))</f>
        <v>0</v>
      </c>
      <c r="T59" s="25">
        <f ca="1">IF($H59="","",SUMIF('7'!$D$35:$D$44,Conf!$H59,'7'!$E$35:$E$44))+IF($H59="","",SUMIF('7'!$F$35:$I$41,Conf!$H59,'7'!$J$35:$J$41))+IF($H59="","",SUMIF('7'!$L$35:$M$41,Conf!$H59,'7'!$N$35:$N$41))</f>
        <v>0</v>
      </c>
      <c r="U59" s="25">
        <f ca="1">IF($H59="","",SUMIF('8'!$D$35:$D$44,Conf!$H59,'8'!$E$35:$E$44))+IF($H59="","",SUMIF('8'!$F$35:$I$41,Conf!$H59,'8'!$J$35:$J$41))+IF($H59="","",SUMIF('8'!$L$35:$M$41,Conf!$H59,'8'!$N$35:$N$41))</f>
        <v>0</v>
      </c>
      <c r="V59" s="25">
        <f ca="1">IF($H59="","",SUMIF('9'!$D$35:$D$44,Conf!$H59,'9'!$E$35:$E$44))+IF($H59="","",SUMIF('9'!$F$35:$I$41,Conf!$H59,'9'!$J$35:$J$41))+IF($H59="","",SUMIF('9'!$L$35:$M$41,Conf!$H59,'9'!$N$35:$N$41))</f>
        <v>0</v>
      </c>
      <c r="W59" s="25">
        <f ca="1">IF($H59="","",SUMIF('10'!$D$35:$D$44,Conf!$H59,'10'!$E$35:$E$44))+IF($H59="","",SUMIF('10'!$F$35:$I$41,Conf!$H59,'10'!$J$35:$J$41))+IF($H59="","",SUMIF('10'!$L$35:$M$41,Conf!$H59,'10'!$N$35:$N$41))</f>
        <v>0</v>
      </c>
      <c r="X59" s="25">
        <f ca="1">IF($H59="","",SUMIF('11'!$D$35:$D$44,Conf!$H59,'11'!$E$35:$E$44))+IF($H59="","",SUMIF('11'!$F$35:$I$41,Conf!$H59,'11'!$J$35:$J$41))+IF($H59="","",SUMIF('11'!$L$35:$M$41,Conf!$H59,'11'!$N$35:$N$41))</f>
        <v>0</v>
      </c>
      <c r="Y59" s="25">
        <f ca="1">IF($H59="","",SUMIF('12'!$D$35:$D$44,Conf!$H59,'12'!$E$35:$E$44))+IF($H59="","",SUMIF('12'!$F$35:$I$41,Conf!$H59,'12'!$J$35:$J$41))+IF($H59="","",SUMIF('12'!$L$35:$M$41,Conf!$H59,'12'!$N$35:$N$41))</f>
        <v>0</v>
      </c>
      <c r="Z59" s="25">
        <f ca="1">IF($H59="","",SUMIF('13'!$D$35:$D$44,Conf!$H59,'13'!$E$35:$E$44))+IF($H59="","",SUMIF('13'!$F$35:$I$41,Conf!$H59,'13'!$J$35:$J$41))+IF($H59="","",SUMIF('13'!$L$35:$M$41,Conf!$H59,'13'!$N$35:$N$41))</f>
        <v>0</v>
      </c>
      <c r="AA59" s="25">
        <f ca="1">IF($H59="","",SUMIF('14'!$D$35:$D$44,Conf!$H59,'14'!$E$35:$E$44))+IF($H59="","",SUMIF('14'!$F$35:$I$41,Conf!$H59,'14'!$J$35:$J$41))+IF($H59="","",SUMIF('14'!$L$35:$M$41,Conf!$H59,'14'!$N$35:$N$41))</f>
        <v>0</v>
      </c>
      <c r="AB59" s="25">
        <f ca="1">IF($H59="","",SUMIF('15'!$D$35:$D$44,Conf!$H59,'15'!$E$35:$E$44))+IF($H59="","",SUMIF('15'!$F$35:$I$41,Conf!$H59,'15'!$J$35:$J$41))+IF($H59="","",SUMIF('15'!$L$35:$M$41,Conf!$H59,'15'!$N$35:$N$41))</f>
        <v>0</v>
      </c>
      <c r="AC59" s="25">
        <f ca="1">IF($H59="","",SUMIF('16'!$D$35:$D$44,Conf!$H59,'16'!$E$35:$E$44))+IF($H59="","",SUMIF('16'!$F$35:$I$41,Conf!$H59,'16'!$J$35:$J$41))+IF($H59="","",SUMIF('16'!$L$35:$M$41,Conf!$H59,'16'!$N$35:$N$41))</f>
        <v>0</v>
      </c>
      <c r="AD59" s="25">
        <f ca="1">IF($H59="","",SUMIF('17'!$D$35:$D$44,Conf!$H59,'17'!$E$35:$E$44))+IF($H59="","",SUMIF('17'!$F$35:$I$41,Conf!$H59,'17'!$J$35:$J$41))+IF($H59="","",SUMIF('17'!$L$35:$M$41,Conf!$H59,'17'!$N$35:$N$41))</f>
        <v>0</v>
      </c>
      <c r="AE59" s="25">
        <f ca="1">IF($H59="","",SUMIF('18'!$D$35:$D$44,Conf!$H59,'18'!$E$35:$E$44))+IF($H59="","",SUMIF('18'!$F$35:$I$41,Conf!$H59,'18'!$J$35:$J$41))+IF($H59="","",SUMIF('18'!$L$35:$M$41,Conf!$H59,'18'!$N$35:$N$41))</f>
        <v>0</v>
      </c>
      <c r="AF59" s="25">
        <f ca="1">IF($H59="","",SUMIF('19'!$D$35:$D$44,Conf!$H59,'19'!$E$35:$E$44))+IF($H59="","",SUMIF('19'!$F$35:$I$41,Conf!$H59,'19'!$J$35:$J$41))+IF($H59="","",SUMIF('19'!$L$35:$M$41,Conf!$H59,'19'!$N$35:$N$41))</f>
        <v>0</v>
      </c>
      <c r="AG59" s="25" t="str">
        <f t="shared" ca="1" si="111"/>
        <v/>
      </c>
      <c r="AH59" s="25" t="str">
        <f t="shared" ca="1" si="112"/>
        <v/>
      </c>
      <c r="AI59" s="25" t="str">
        <f t="shared" ca="1" si="113"/>
        <v/>
      </c>
      <c r="AJ59" s="25" t="str">
        <f t="shared" ca="1" si="114"/>
        <v/>
      </c>
      <c r="AK59" s="25" t="str">
        <f t="shared" ca="1" si="115"/>
        <v/>
      </c>
      <c r="AL59" s="25" t="str">
        <f t="shared" ca="1" si="116"/>
        <v/>
      </c>
      <c r="AM59" s="25" t="str">
        <f t="shared" ca="1" si="117"/>
        <v/>
      </c>
      <c r="AN59" s="25" t="str">
        <f t="shared" ca="1" si="118"/>
        <v/>
      </c>
      <c r="AO59" s="25" t="str">
        <f t="shared" ca="1" si="119"/>
        <v/>
      </c>
      <c r="AP59" s="25" t="str">
        <f t="shared" ca="1" si="120"/>
        <v/>
      </c>
      <c r="AQ59" s="25" t="str">
        <f t="shared" ca="1" si="121"/>
        <v/>
      </c>
      <c r="AR59" s="25" t="str">
        <f t="shared" ca="1" si="122"/>
        <v/>
      </c>
      <c r="AS59" s="25" t="str">
        <f t="shared" ca="1" si="123"/>
        <v/>
      </c>
      <c r="AT59" s="25" t="str">
        <f t="shared" ca="1" si="124"/>
        <v/>
      </c>
      <c r="AU59" s="25" t="str">
        <f t="shared" ca="1" si="125"/>
        <v/>
      </c>
      <c r="AV59" s="25" t="str">
        <f t="shared" ca="1" si="126"/>
        <v/>
      </c>
      <c r="AW59" s="25" t="str">
        <f t="shared" ca="1" si="127"/>
        <v/>
      </c>
      <c r="AX59" s="25" t="str">
        <f t="shared" ca="1" si="128"/>
        <v/>
      </c>
      <c r="AY59" s="25" t="str">
        <f t="shared" ca="1" si="129"/>
        <v/>
      </c>
    </row>
    <row r="60" spans="5:115" x14ac:dyDescent="0.25">
      <c r="E60" s="25" t="str">
        <f>IF('10'!$D$23="","",'10'!$D$23)</f>
        <v/>
      </c>
      <c r="H60" s="25" t="str">
        <f>IF(PILOTOS!D17="","",PILOTOS!D17)</f>
        <v>Kimi RAIKKONEN</v>
      </c>
      <c r="I60" s="83"/>
      <c r="J60" s="25">
        <f t="shared" ca="1" si="107"/>
        <v>0</v>
      </c>
      <c r="K60" s="25">
        <f t="shared" ca="1" si="108"/>
        <v>0</v>
      </c>
      <c r="L60" s="25">
        <f t="shared" ca="1" si="109"/>
        <v>0</v>
      </c>
      <c r="M60" s="25">
        <f t="shared" ca="1" si="110"/>
        <v>0</v>
      </c>
      <c r="N60" s="25">
        <f ca="1">IF($H60="","",SUMIF('1'!$D$35:$D$44,Conf!$H60,'1'!$E$35:$E$44))+IF($H60="","",SUMIF('1'!$F$35:$I$41,Conf!$H60,'1'!$J$35:$J$41))+IF($H60="","",SUMIF('1'!$L$35:$M$41,Conf!$H60,'1'!$N$35:$N$41))</f>
        <v>0</v>
      </c>
      <c r="O60" s="25">
        <f ca="1">IF($H60="","",SUMIF('2'!$D$35:$D$44,Conf!$H60,'2'!$E$35:$E$44))+IF($H60="","",SUMIF('2'!$F$35:$I$41,Conf!$H60,'2'!$J$35:$J$41))+IF($H60="","",SUMIF('2'!$L$35:$M$41,Conf!$H60,'2'!$N$35:$N$41))</f>
        <v>0</v>
      </c>
      <c r="P60" s="25">
        <f ca="1">IF($H60="","",SUMIF('3'!$D$35:$D$44,Conf!$H60,'3'!$E$35:$E$44))+IF($H60="","",SUMIF('3'!$F$35:$I$41,Conf!$H60,'3'!$J$35:$J$41))+IF($H60="","",SUMIF('3'!$L$35:$M$41,Conf!$H60,'3'!$N$35:$N$41))</f>
        <v>0</v>
      </c>
      <c r="Q60" s="25">
        <f ca="1">IF($H60="","",SUMIF('4'!$D$35:$D$44,Conf!$H60,'4'!$E$35:$E$44))+IF($H60="","",SUMIF('4'!$F$35:$I$41,Conf!$H60,'4'!$J$35:$J$41))+IF($H60="","",SUMIF('4'!$L$35:$M$41,Conf!$H60,'4'!$N$35:$N$41))</f>
        <v>0</v>
      </c>
      <c r="R60" s="25">
        <f ca="1">IF($H60="","",SUMIF('5'!$D$35:$D$44,Conf!$H60,'5'!$E$35:$E$44))+IF($H60="","",SUMIF('5'!$F$35:$I$41,Conf!$H60,'5'!$J$35:$J$41))+IF($H60="","",SUMIF('5'!$L$35:$M$41,Conf!$H60,'5'!$N$35:$N$41))</f>
        <v>0</v>
      </c>
      <c r="S60" s="25">
        <f ca="1">IF($H60="","",SUMIF('6'!$D$35:$D$44,Conf!$H60,'6'!$E$35:$E$44))+IF($H60="","",SUMIF('6'!$F$35:$I$41,Conf!$H60,'6'!$J$35:$J$41))+IF($H60="","",SUMIF('6'!$L$35:$M$41,Conf!$H60,'6'!$N$35:$N$41))</f>
        <v>0</v>
      </c>
      <c r="T60" s="25">
        <f ca="1">IF($H60="","",SUMIF('7'!$D$35:$D$44,Conf!$H60,'7'!$E$35:$E$44))+IF($H60="","",SUMIF('7'!$F$35:$I$41,Conf!$H60,'7'!$J$35:$J$41))+IF($H60="","",SUMIF('7'!$L$35:$M$41,Conf!$H60,'7'!$N$35:$N$41))</f>
        <v>0</v>
      </c>
      <c r="U60" s="25">
        <f ca="1">IF($H60="","",SUMIF('8'!$D$35:$D$44,Conf!$H60,'8'!$E$35:$E$44))+IF($H60="","",SUMIF('8'!$F$35:$I$41,Conf!$H60,'8'!$J$35:$J$41))+IF($H60="","",SUMIF('8'!$L$35:$M$41,Conf!$H60,'8'!$N$35:$N$41))</f>
        <v>0</v>
      </c>
      <c r="V60" s="25">
        <f ca="1">IF($H60="","",SUMIF('9'!$D$35:$D$44,Conf!$H60,'9'!$E$35:$E$44))+IF($H60="","",SUMIF('9'!$F$35:$I$41,Conf!$H60,'9'!$J$35:$J$41))+IF($H60="","",SUMIF('9'!$L$35:$M$41,Conf!$H60,'9'!$N$35:$N$41))</f>
        <v>0</v>
      </c>
      <c r="W60" s="25">
        <f ca="1">IF($H60="","",SUMIF('10'!$D$35:$D$44,Conf!$H60,'10'!$E$35:$E$44))+IF($H60="","",SUMIF('10'!$F$35:$I$41,Conf!$H60,'10'!$J$35:$J$41))+IF($H60="","",SUMIF('10'!$L$35:$M$41,Conf!$H60,'10'!$N$35:$N$41))</f>
        <v>0</v>
      </c>
      <c r="X60" s="25">
        <f ca="1">IF($H60="","",SUMIF('11'!$D$35:$D$44,Conf!$H60,'11'!$E$35:$E$44))+IF($H60="","",SUMIF('11'!$F$35:$I$41,Conf!$H60,'11'!$J$35:$J$41))+IF($H60="","",SUMIF('11'!$L$35:$M$41,Conf!$H60,'11'!$N$35:$N$41))</f>
        <v>0</v>
      </c>
      <c r="Y60" s="25">
        <f ca="1">IF($H60="","",SUMIF('12'!$D$35:$D$44,Conf!$H60,'12'!$E$35:$E$44))+IF($H60="","",SUMIF('12'!$F$35:$I$41,Conf!$H60,'12'!$J$35:$J$41))+IF($H60="","",SUMIF('12'!$L$35:$M$41,Conf!$H60,'12'!$N$35:$N$41))</f>
        <v>0</v>
      </c>
      <c r="Z60" s="25">
        <f ca="1">IF($H60="","",SUMIF('13'!$D$35:$D$44,Conf!$H60,'13'!$E$35:$E$44))+IF($H60="","",SUMIF('13'!$F$35:$I$41,Conf!$H60,'13'!$J$35:$J$41))+IF($H60="","",SUMIF('13'!$L$35:$M$41,Conf!$H60,'13'!$N$35:$N$41))</f>
        <v>0</v>
      </c>
      <c r="AA60" s="25">
        <f ca="1">IF($H60="","",SUMIF('14'!$D$35:$D$44,Conf!$H60,'14'!$E$35:$E$44))+IF($H60="","",SUMIF('14'!$F$35:$I$41,Conf!$H60,'14'!$J$35:$J$41))+IF($H60="","",SUMIF('14'!$L$35:$M$41,Conf!$H60,'14'!$N$35:$N$41))</f>
        <v>0</v>
      </c>
      <c r="AB60" s="25">
        <f ca="1">IF($H60="","",SUMIF('15'!$D$35:$D$44,Conf!$H60,'15'!$E$35:$E$44))+IF($H60="","",SUMIF('15'!$F$35:$I$41,Conf!$H60,'15'!$J$35:$J$41))+IF($H60="","",SUMIF('15'!$L$35:$M$41,Conf!$H60,'15'!$N$35:$N$41))</f>
        <v>0</v>
      </c>
      <c r="AC60" s="25">
        <f ca="1">IF($H60="","",SUMIF('16'!$D$35:$D$44,Conf!$H60,'16'!$E$35:$E$44))+IF($H60="","",SUMIF('16'!$F$35:$I$41,Conf!$H60,'16'!$J$35:$J$41))+IF($H60="","",SUMIF('16'!$L$35:$M$41,Conf!$H60,'16'!$N$35:$N$41))</f>
        <v>0</v>
      </c>
      <c r="AD60" s="25">
        <f ca="1">IF($H60="","",SUMIF('17'!$D$35:$D$44,Conf!$H60,'17'!$E$35:$E$44))+IF($H60="","",SUMIF('17'!$F$35:$I$41,Conf!$H60,'17'!$J$35:$J$41))+IF($H60="","",SUMIF('17'!$L$35:$M$41,Conf!$H60,'17'!$N$35:$N$41))</f>
        <v>0</v>
      </c>
      <c r="AE60" s="25">
        <f ca="1">IF($H60="","",SUMIF('18'!$D$35:$D$44,Conf!$H60,'18'!$E$35:$E$44))+IF($H60="","",SUMIF('18'!$F$35:$I$41,Conf!$H60,'18'!$J$35:$J$41))+IF($H60="","",SUMIF('18'!$L$35:$M$41,Conf!$H60,'18'!$N$35:$N$41))</f>
        <v>0</v>
      </c>
      <c r="AF60" s="25">
        <f ca="1">IF($H60="","",SUMIF('19'!$D$35:$D$44,Conf!$H60,'19'!$E$35:$E$44))+IF($H60="","",SUMIF('19'!$F$35:$I$41,Conf!$H60,'19'!$J$35:$J$41))+IF($H60="","",SUMIF('19'!$L$35:$M$41,Conf!$H60,'19'!$N$35:$N$41))</f>
        <v>0</v>
      </c>
      <c r="AG60" s="25" t="str">
        <f t="shared" ca="1" si="111"/>
        <v/>
      </c>
      <c r="AH60" s="25" t="str">
        <f t="shared" ca="1" si="112"/>
        <v/>
      </c>
      <c r="AI60" s="25" t="str">
        <f t="shared" ca="1" si="113"/>
        <v/>
      </c>
      <c r="AJ60" s="25" t="str">
        <f t="shared" ca="1" si="114"/>
        <v/>
      </c>
      <c r="AK60" s="25" t="str">
        <f t="shared" ca="1" si="115"/>
        <v/>
      </c>
      <c r="AL60" s="25" t="str">
        <f t="shared" ca="1" si="116"/>
        <v/>
      </c>
      <c r="AM60" s="25" t="str">
        <f t="shared" ca="1" si="117"/>
        <v/>
      </c>
      <c r="AN60" s="25" t="str">
        <f t="shared" ca="1" si="118"/>
        <v/>
      </c>
      <c r="AO60" s="25" t="str">
        <f t="shared" ca="1" si="119"/>
        <v/>
      </c>
      <c r="AP60" s="25" t="str">
        <f t="shared" ca="1" si="120"/>
        <v/>
      </c>
      <c r="AQ60" s="25" t="str">
        <f t="shared" ca="1" si="121"/>
        <v/>
      </c>
      <c r="AR60" s="25" t="str">
        <f t="shared" ca="1" si="122"/>
        <v/>
      </c>
      <c r="AS60" s="25" t="str">
        <f t="shared" ca="1" si="123"/>
        <v/>
      </c>
      <c r="AT60" s="25" t="str">
        <f t="shared" ca="1" si="124"/>
        <v/>
      </c>
      <c r="AU60" s="25" t="str">
        <f t="shared" ca="1" si="125"/>
        <v/>
      </c>
      <c r="AV60" s="25" t="str">
        <f t="shared" ca="1" si="126"/>
        <v/>
      </c>
      <c r="AW60" s="25" t="str">
        <f t="shared" ca="1" si="127"/>
        <v/>
      </c>
      <c r="AX60" s="25" t="str">
        <f t="shared" ca="1" si="128"/>
        <v/>
      </c>
      <c r="AY60" s="25" t="str">
        <f t="shared" ca="1" si="129"/>
        <v/>
      </c>
    </row>
    <row r="61" spans="5:115" x14ac:dyDescent="0.25">
      <c r="E61" s="24" t="str">
        <f>C12</f>
        <v>GP HUNGRIA</v>
      </c>
      <c r="H61" s="25" t="str">
        <f>IF(PILOTOS!D18="","",PILOTOS!D18)</f>
        <v>Romain GROSJEAN</v>
      </c>
      <c r="I61" s="83"/>
      <c r="J61" s="25">
        <f t="shared" ca="1" si="107"/>
        <v>0</v>
      </c>
      <c r="K61" s="25">
        <f t="shared" ca="1" si="108"/>
        <v>0</v>
      </c>
      <c r="L61" s="25">
        <f t="shared" ca="1" si="109"/>
        <v>0</v>
      </c>
      <c r="M61" s="25">
        <f t="shared" ca="1" si="110"/>
        <v>0</v>
      </c>
      <c r="N61" s="25">
        <f ca="1">IF($H61="","",SUMIF('1'!$D$35:$D$44,Conf!$H61,'1'!$E$35:$E$44))+IF($H61="","",SUMIF('1'!$F$35:$I$41,Conf!$H61,'1'!$J$35:$J$41))+IF($H61="","",SUMIF('1'!$L$35:$M$41,Conf!$H61,'1'!$N$35:$N$41))</f>
        <v>0</v>
      </c>
      <c r="O61" s="25">
        <f ca="1">IF($H61="","",SUMIF('2'!$D$35:$D$44,Conf!$H61,'2'!$E$35:$E$44))+IF($H61="","",SUMIF('2'!$F$35:$I$41,Conf!$H61,'2'!$J$35:$J$41))+IF($H61="","",SUMIF('2'!$L$35:$M$41,Conf!$H61,'2'!$N$35:$N$41))</f>
        <v>0</v>
      </c>
      <c r="P61" s="25">
        <f ca="1">IF($H61="","",SUMIF('3'!$D$35:$D$44,Conf!$H61,'3'!$E$35:$E$44))+IF($H61="","",SUMIF('3'!$F$35:$I$41,Conf!$H61,'3'!$J$35:$J$41))+IF($H61="","",SUMIF('3'!$L$35:$M$41,Conf!$H61,'3'!$N$35:$N$41))</f>
        <v>0</v>
      </c>
      <c r="Q61" s="25">
        <f ca="1">IF($H61="","",SUMIF('4'!$D$35:$D$44,Conf!$H61,'4'!$E$35:$E$44))+IF($H61="","",SUMIF('4'!$F$35:$I$41,Conf!$H61,'4'!$J$35:$J$41))+IF($H61="","",SUMIF('4'!$L$35:$M$41,Conf!$H61,'4'!$N$35:$N$41))</f>
        <v>0</v>
      </c>
      <c r="R61" s="25">
        <f ca="1">IF($H61="","",SUMIF('5'!$D$35:$D$44,Conf!$H61,'5'!$E$35:$E$44))+IF($H61="","",SUMIF('5'!$F$35:$I$41,Conf!$H61,'5'!$J$35:$J$41))+IF($H61="","",SUMIF('5'!$L$35:$M$41,Conf!$H61,'5'!$N$35:$N$41))</f>
        <v>0</v>
      </c>
      <c r="S61" s="25">
        <f ca="1">IF($H61="","",SUMIF('6'!$D$35:$D$44,Conf!$H61,'6'!$E$35:$E$44))+IF($H61="","",SUMIF('6'!$F$35:$I$41,Conf!$H61,'6'!$J$35:$J$41))+IF($H61="","",SUMIF('6'!$L$35:$M$41,Conf!$H61,'6'!$N$35:$N$41))</f>
        <v>0</v>
      </c>
      <c r="T61" s="25">
        <f ca="1">IF($H61="","",SUMIF('7'!$D$35:$D$44,Conf!$H61,'7'!$E$35:$E$44))+IF($H61="","",SUMIF('7'!$F$35:$I$41,Conf!$H61,'7'!$J$35:$J$41))+IF($H61="","",SUMIF('7'!$L$35:$M$41,Conf!$H61,'7'!$N$35:$N$41))</f>
        <v>0</v>
      </c>
      <c r="U61" s="25">
        <f ca="1">IF($H61="","",SUMIF('8'!$D$35:$D$44,Conf!$H61,'8'!$E$35:$E$44))+IF($H61="","",SUMIF('8'!$F$35:$I$41,Conf!$H61,'8'!$J$35:$J$41))+IF($H61="","",SUMIF('8'!$L$35:$M$41,Conf!$H61,'8'!$N$35:$N$41))</f>
        <v>0</v>
      </c>
      <c r="V61" s="25">
        <f ca="1">IF($H61="","",SUMIF('9'!$D$35:$D$44,Conf!$H61,'9'!$E$35:$E$44))+IF($H61="","",SUMIF('9'!$F$35:$I$41,Conf!$H61,'9'!$J$35:$J$41))+IF($H61="","",SUMIF('9'!$L$35:$M$41,Conf!$H61,'9'!$N$35:$N$41))</f>
        <v>0</v>
      </c>
      <c r="W61" s="25">
        <f ca="1">IF($H61="","",SUMIF('10'!$D$35:$D$44,Conf!$H61,'10'!$E$35:$E$44))+IF($H61="","",SUMIF('10'!$F$35:$I$41,Conf!$H61,'10'!$J$35:$J$41))+IF($H61="","",SUMIF('10'!$L$35:$M$41,Conf!$H61,'10'!$N$35:$N$41))</f>
        <v>0</v>
      </c>
      <c r="X61" s="25">
        <f ca="1">IF($H61="","",SUMIF('11'!$D$35:$D$44,Conf!$H61,'11'!$E$35:$E$44))+IF($H61="","",SUMIF('11'!$F$35:$I$41,Conf!$H61,'11'!$J$35:$J$41))+IF($H61="","",SUMIF('11'!$L$35:$M$41,Conf!$H61,'11'!$N$35:$N$41))</f>
        <v>0</v>
      </c>
      <c r="Y61" s="25">
        <f ca="1">IF($H61="","",SUMIF('12'!$D$35:$D$44,Conf!$H61,'12'!$E$35:$E$44))+IF($H61="","",SUMIF('12'!$F$35:$I$41,Conf!$H61,'12'!$J$35:$J$41))+IF($H61="","",SUMIF('12'!$L$35:$M$41,Conf!$H61,'12'!$N$35:$N$41))</f>
        <v>0</v>
      </c>
      <c r="Z61" s="25">
        <f ca="1">IF($H61="","",SUMIF('13'!$D$35:$D$44,Conf!$H61,'13'!$E$35:$E$44))+IF($H61="","",SUMIF('13'!$F$35:$I$41,Conf!$H61,'13'!$J$35:$J$41))+IF($H61="","",SUMIF('13'!$L$35:$M$41,Conf!$H61,'13'!$N$35:$N$41))</f>
        <v>0</v>
      </c>
      <c r="AA61" s="25">
        <f ca="1">IF($H61="","",SUMIF('14'!$D$35:$D$44,Conf!$H61,'14'!$E$35:$E$44))+IF($H61="","",SUMIF('14'!$F$35:$I$41,Conf!$H61,'14'!$J$35:$J$41))+IF($H61="","",SUMIF('14'!$L$35:$M$41,Conf!$H61,'14'!$N$35:$N$41))</f>
        <v>0</v>
      </c>
      <c r="AB61" s="25">
        <f ca="1">IF($H61="","",SUMIF('15'!$D$35:$D$44,Conf!$H61,'15'!$E$35:$E$44))+IF($H61="","",SUMIF('15'!$F$35:$I$41,Conf!$H61,'15'!$J$35:$J$41))+IF($H61="","",SUMIF('15'!$L$35:$M$41,Conf!$H61,'15'!$N$35:$N$41))</f>
        <v>0</v>
      </c>
      <c r="AC61" s="25">
        <f ca="1">IF($H61="","",SUMIF('16'!$D$35:$D$44,Conf!$H61,'16'!$E$35:$E$44))+IF($H61="","",SUMIF('16'!$F$35:$I$41,Conf!$H61,'16'!$J$35:$J$41))+IF($H61="","",SUMIF('16'!$L$35:$M$41,Conf!$H61,'16'!$N$35:$N$41))</f>
        <v>0</v>
      </c>
      <c r="AD61" s="25">
        <f ca="1">IF($H61="","",SUMIF('17'!$D$35:$D$44,Conf!$H61,'17'!$E$35:$E$44))+IF($H61="","",SUMIF('17'!$F$35:$I$41,Conf!$H61,'17'!$J$35:$J$41))+IF($H61="","",SUMIF('17'!$L$35:$M$41,Conf!$H61,'17'!$N$35:$N$41))</f>
        <v>0</v>
      </c>
      <c r="AE61" s="25">
        <f ca="1">IF($H61="","",SUMIF('18'!$D$35:$D$44,Conf!$H61,'18'!$E$35:$E$44))+IF($H61="","",SUMIF('18'!$F$35:$I$41,Conf!$H61,'18'!$J$35:$J$41))+IF($H61="","",SUMIF('18'!$L$35:$M$41,Conf!$H61,'18'!$N$35:$N$41))</f>
        <v>0</v>
      </c>
      <c r="AF61" s="25">
        <f ca="1">IF($H61="","",SUMIF('19'!$D$35:$D$44,Conf!$H61,'19'!$E$35:$E$44))+IF($H61="","",SUMIF('19'!$F$35:$I$41,Conf!$H61,'19'!$J$35:$J$41))+IF($H61="","",SUMIF('19'!$L$35:$M$41,Conf!$H61,'19'!$N$35:$N$41))</f>
        <v>0</v>
      </c>
      <c r="AG61" s="25" t="str">
        <f t="shared" ca="1" si="111"/>
        <v/>
      </c>
      <c r="AH61" s="25" t="str">
        <f t="shared" ca="1" si="112"/>
        <v/>
      </c>
      <c r="AI61" s="25" t="str">
        <f t="shared" ca="1" si="113"/>
        <v/>
      </c>
      <c r="AJ61" s="25" t="str">
        <f t="shared" ca="1" si="114"/>
        <v/>
      </c>
      <c r="AK61" s="25" t="str">
        <f t="shared" ca="1" si="115"/>
        <v/>
      </c>
      <c r="AL61" s="25" t="str">
        <f t="shared" ca="1" si="116"/>
        <v/>
      </c>
      <c r="AM61" s="25" t="str">
        <f t="shared" ca="1" si="117"/>
        <v/>
      </c>
      <c r="AN61" s="25" t="str">
        <f t="shared" ca="1" si="118"/>
        <v/>
      </c>
      <c r="AO61" s="25" t="str">
        <f t="shared" ca="1" si="119"/>
        <v/>
      </c>
      <c r="AP61" s="25" t="str">
        <f t="shared" ca="1" si="120"/>
        <v/>
      </c>
      <c r="AQ61" s="25" t="str">
        <f t="shared" ca="1" si="121"/>
        <v/>
      </c>
      <c r="AR61" s="25" t="str">
        <f t="shared" ca="1" si="122"/>
        <v/>
      </c>
      <c r="AS61" s="25" t="str">
        <f t="shared" ca="1" si="123"/>
        <v/>
      </c>
      <c r="AT61" s="25" t="str">
        <f t="shared" ca="1" si="124"/>
        <v/>
      </c>
      <c r="AU61" s="25" t="str">
        <f t="shared" ca="1" si="125"/>
        <v/>
      </c>
      <c r="AV61" s="25" t="str">
        <f t="shared" ca="1" si="126"/>
        <v/>
      </c>
      <c r="AW61" s="25" t="str">
        <f t="shared" ca="1" si="127"/>
        <v/>
      </c>
      <c r="AX61" s="25" t="str">
        <f t="shared" ca="1" si="128"/>
        <v/>
      </c>
      <c r="AY61" s="25" t="str">
        <f t="shared" ca="1" si="129"/>
        <v/>
      </c>
    </row>
    <row r="62" spans="5:115" x14ac:dyDescent="0.25">
      <c r="E62" s="24" t="str">
        <f>IF('11'!$D$19="","",'11'!$D$19)</f>
        <v/>
      </c>
      <c r="H62" s="25" t="str">
        <f>IF(PILOTOS!D19="","",PILOTOS!D19)</f>
        <v>Marcus ERICSSON</v>
      </c>
      <c r="I62" s="83"/>
      <c r="J62" s="25">
        <f t="shared" ca="1" si="107"/>
        <v>0</v>
      </c>
      <c r="K62" s="25">
        <f t="shared" ca="1" si="108"/>
        <v>0</v>
      </c>
      <c r="L62" s="25">
        <f t="shared" ca="1" si="109"/>
        <v>0</v>
      </c>
      <c r="M62" s="25">
        <f t="shared" ca="1" si="110"/>
        <v>0</v>
      </c>
      <c r="N62" s="25">
        <f ca="1">IF($H62="","",SUMIF('1'!$D$35:$D$44,Conf!$H62,'1'!$E$35:$E$44))+IF($H62="","",SUMIF('1'!$F$35:$I$41,Conf!$H62,'1'!$J$35:$J$41))+IF($H62="","",SUMIF('1'!$L$35:$M$41,Conf!$H62,'1'!$N$35:$N$41))</f>
        <v>0</v>
      </c>
      <c r="O62" s="25">
        <f ca="1">IF($H62="","",SUMIF('2'!$D$35:$D$44,Conf!$H62,'2'!$E$35:$E$44))+IF($H62="","",SUMIF('2'!$F$35:$I$41,Conf!$H62,'2'!$J$35:$J$41))+IF($H62="","",SUMIF('2'!$L$35:$M$41,Conf!$H62,'2'!$N$35:$N$41))</f>
        <v>0</v>
      </c>
      <c r="P62" s="25">
        <f ca="1">IF($H62="","",SUMIF('3'!$D$35:$D$44,Conf!$H62,'3'!$E$35:$E$44))+IF($H62="","",SUMIF('3'!$F$35:$I$41,Conf!$H62,'3'!$J$35:$J$41))+IF($H62="","",SUMIF('3'!$L$35:$M$41,Conf!$H62,'3'!$N$35:$N$41))</f>
        <v>0</v>
      </c>
      <c r="Q62" s="25">
        <f ca="1">IF($H62="","",SUMIF('4'!$D$35:$D$44,Conf!$H62,'4'!$E$35:$E$44))+IF($H62="","",SUMIF('4'!$F$35:$I$41,Conf!$H62,'4'!$J$35:$J$41))+IF($H62="","",SUMIF('4'!$L$35:$M$41,Conf!$H62,'4'!$N$35:$N$41))</f>
        <v>0</v>
      </c>
      <c r="R62" s="25">
        <f ca="1">IF($H62="","",SUMIF('5'!$D$35:$D$44,Conf!$H62,'5'!$E$35:$E$44))+IF($H62="","",SUMIF('5'!$F$35:$I$41,Conf!$H62,'5'!$J$35:$J$41))+IF($H62="","",SUMIF('5'!$L$35:$M$41,Conf!$H62,'5'!$N$35:$N$41))</f>
        <v>0</v>
      </c>
      <c r="S62" s="25">
        <f ca="1">IF($H62="","",SUMIF('6'!$D$35:$D$44,Conf!$H62,'6'!$E$35:$E$44))+IF($H62="","",SUMIF('6'!$F$35:$I$41,Conf!$H62,'6'!$J$35:$J$41))+IF($H62="","",SUMIF('6'!$L$35:$M$41,Conf!$H62,'6'!$N$35:$N$41))</f>
        <v>0</v>
      </c>
      <c r="T62" s="25">
        <f ca="1">IF($H62="","",SUMIF('7'!$D$35:$D$44,Conf!$H62,'7'!$E$35:$E$44))+IF($H62="","",SUMIF('7'!$F$35:$I$41,Conf!$H62,'7'!$J$35:$J$41))+IF($H62="","",SUMIF('7'!$L$35:$M$41,Conf!$H62,'7'!$N$35:$N$41))</f>
        <v>0</v>
      </c>
      <c r="U62" s="25">
        <f ca="1">IF($H62="","",SUMIF('8'!$D$35:$D$44,Conf!$H62,'8'!$E$35:$E$44))+IF($H62="","",SUMIF('8'!$F$35:$I$41,Conf!$H62,'8'!$J$35:$J$41))+IF($H62="","",SUMIF('8'!$L$35:$M$41,Conf!$H62,'8'!$N$35:$N$41))</f>
        <v>0</v>
      </c>
      <c r="V62" s="25">
        <f ca="1">IF($H62="","",SUMIF('9'!$D$35:$D$44,Conf!$H62,'9'!$E$35:$E$44))+IF($H62="","",SUMIF('9'!$F$35:$I$41,Conf!$H62,'9'!$J$35:$J$41))+IF($H62="","",SUMIF('9'!$L$35:$M$41,Conf!$H62,'9'!$N$35:$N$41))</f>
        <v>0</v>
      </c>
      <c r="W62" s="25">
        <f ca="1">IF($H62="","",SUMIF('10'!$D$35:$D$44,Conf!$H62,'10'!$E$35:$E$44))+IF($H62="","",SUMIF('10'!$F$35:$I$41,Conf!$H62,'10'!$J$35:$J$41))+IF($H62="","",SUMIF('10'!$L$35:$M$41,Conf!$H62,'10'!$N$35:$N$41))</f>
        <v>0</v>
      </c>
      <c r="X62" s="25">
        <f ca="1">IF($H62="","",SUMIF('11'!$D$35:$D$44,Conf!$H62,'11'!$E$35:$E$44))+IF($H62="","",SUMIF('11'!$F$35:$I$41,Conf!$H62,'11'!$J$35:$J$41))+IF($H62="","",SUMIF('11'!$L$35:$M$41,Conf!$H62,'11'!$N$35:$N$41))</f>
        <v>0</v>
      </c>
      <c r="Y62" s="25">
        <f ca="1">IF($H62="","",SUMIF('12'!$D$35:$D$44,Conf!$H62,'12'!$E$35:$E$44))+IF($H62="","",SUMIF('12'!$F$35:$I$41,Conf!$H62,'12'!$J$35:$J$41))+IF($H62="","",SUMIF('12'!$L$35:$M$41,Conf!$H62,'12'!$N$35:$N$41))</f>
        <v>0</v>
      </c>
      <c r="Z62" s="25">
        <f ca="1">IF($H62="","",SUMIF('13'!$D$35:$D$44,Conf!$H62,'13'!$E$35:$E$44))+IF($H62="","",SUMIF('13'!$F$35:$I$41,Conf!$H62,'13'!$J$35:$J$41))+IF($H62="","",SUMIF('13'!$L$35:$M$41,Conf!$H62,'13'!$N$35:$N$41))</f>
        <v>0</v>
      </c>
      <c r="AA62" s="25">
        <f ca="1">IF($H62="","",SUMIF('14'!$D$35:$D$44,Conf!$H62,'14'!$E$35:$E$44))+IF($H62="","",SUMIF('14'!$F$35:$I$41,Conf!$H62,'14'!$J$35:$J$41))+IF($H62="","",SUMIF('14'!$L$35:$M$41,Conf!$H62,'14'!$N$35:$N$41))</f>
        <v>0</v>
      </c>
      <c r="AB62" s="25">
        <f ca="1">IF($H62="","",SUMIF('15'!$D$35:$D$44,Conf!$H62,'15'!$E$35:$E$44))+IF($H62="","",SUMIF('15'!$F$35:$I$41,Conf!$H62,'15'!$J$35:$J$41))+IF($H62="","",SUMIF('15'!$L$35:$M$41,Conf!$H62,'15'!$N$35:$N$41))</f>
        <v>0</v>
      </c>
      <c r="AC62" s="25">
        <f ca="1">IF($H62="","",SUMIF('16'!$D$35:$D$44,Conf!$H62,'16'!$E$35:$E$44))+IF($H62="","",SUMIF('16'!$F$35:$I$41,Conf!$H62,'16'!$J$35:$J$41))+IF($H62="","",SUMIF('16'!$L$35:$M$41,Conf!$H62,'16'!$N$35:$N$41))</f>
        <v>0</v>
      </c>
      <c r="AD62" s="25">
        <f ca="1">IF($H62="","",SUMIF('17'!$D$35:$D$44,Conf!$H62,'17'!$E$35:$E$44))+IF($H62="","",SUMIF('17'!$F$35:$I$41,Conf!$H62,'17'!$J$35:$J$41))+IF($H62="","",SUMIF('17'!$L$35:$M$41,Conf!$H62,'17'!$N$35:$N$41))</f>
        <v>0</v>
      </c>
      <c r="AE62" s="25">
        <f ca="1">IF($H62="","",SUMIF('18'!$D$35:$D$44,Conf!$H62,'18'!$E$35:$E$44))+IF($H62="","",SUMIF('18'!$F$35:$I$41,Conf!$H62,'18'!$J$35:$J$41))+IF($H62="","",SUMIF('18'!$L$35:$M$41,Conf!$H62,'18'!$N$35:$N$41))</f>
        <v>0</v>
      </c>
      <c r="AF62" s="25">
        <f ca="1">IF($H62="","",SUMIF('19'!$D$35:$D$44,Conf!$H62,'19'!$E$35:$E$44))+IF($H62="","",SUMIF('19'!$F$35:$I$41,Conf!$H62,'19'!$J$35:$J$41))+IF($H62="","",SUMIF('19'!$L$35:$M$41,Conf!$H62,'19'!$N$35:$N$41))</f>
        <v>0</v>
      </c>
      <c r="AG62" s="25" t="str">
        <f t="shared" ca="1" si="111"/>
        <v/>
      </c>
      <c r="AH62" s="25" t="str">
        <f t="shared" ca="1" si="112"/>
        <v/>
      </c>
      <c r="AI62" s="25" t="str">
        <f t="shared" ca="1" si="113"/>
        <v/>
      </c>
      <c r="AJ62" s="25" t="str">
        <f t="shared" ca="1" si="114"/>
        <v/>
      </c>
      <c r="AK62" s="25" t="str">
        <f t="shared" ca="1" si="115"/>
        <v/>
      </c>
      <c r="AL62" s="25" t="str">
        <f t="shared" ca="1" si="116"/>
        <v/>
      </c>
      <c r="AM62" s="25" t="str">
        <f t="shared" ca="1" si="117"/>
        <v/>
      </c>
      <c r="AN62" s="25" t="str">
        <f t="shared" ca="1" si="118"/>
        <v/>
      </c>
      <c r="AO62" s="25" t="str">
        <f t="shared" ca="1" si="119"/>
        <v/>
      </c>
      <c r="AP62" s="25" t="str">
        <f t="shared" ca="1" si="120"/>
        <v/>
      </c>
      <c r="AQ62" s="25" t="str">
        <f t="shared" ca="1" si="121"/>
        <v/>
      </c>
      <c r="AR62" s="25" t="str">
        <f t="shared" ca="1" si="122"/>
        <v/>
      </c>
      <c r="AS62" s="25" t="str">
        <f t="shared" ca="1" si="123"/>
        <v/>
      </c>
      <c r="AT62" s="25" t="str">
        <f t="shared" ca="1" si="124"/>
        <v/>
      </c>
      <c r="AU62" s="25" t="str">
        <f t="shared" ca="1" si="125"/>
        <v/>
      </c>
      <c r="AV62" s="25" t="str">
        <f t="shared" ca="1" si="126"/>
        <v/>
      </c>
      <c r="AW62" s="25" t="str">
        <f t="shared" ca="1" si="127"/>
        <v/>
      </c>
      <c r="AX62" s="25" t="str">
        <f t="shared" ca="1" si="128"/>
        <v/>
      </c>
      <c r="AY62" s="25" t="str">
        <f t="shared" ca="1" si="129"/>
        <v/>
      </c>
    </row>
    <row r="63" spans="5:115" x14ac:dyDescent="0.25">
      <c r="E63" s="24" t="str">
        <f>IF('11'!$D$20="","",'11'!$D$20)</f>
        <v/>
      </c>
      <c r="H63" s="25" t="str">
        <f>IF(PILOTOS!D20="","",PILOTOS!D20)</f>
        <v>Kamui KOBAYASHI</v>
      </c>
      <c r="I63" s="83"/>
      <c r="J63" s="25">
        <f t="shared" ca="1" si="107"/>
        <v>0</v>
      </c>
      <c r="K63" s="25">
        <f t="shared" ca="1" si="108"/>
        <v>0</v>
      </c>
      <c r="L63" s="25">
        <f t="shared" ca="1" si="109"/>
        <v>0</v>
      </c>
      <c r="M63" s="25">
        <f t="shared" ca="1" si="110"/>
        <v>0</v>
      </c>
      <c r="N63" s="25">
        <f ca="1">IF($H63="","",SUMIF('1'!$D$35:$D$44,Conf!$H63,'1'!$E$35:$E$44))+IF($H63="","",SUMIF('1'!$F$35:$I$41,Conf!$H63,'1'!$J$35:$J$41))+IF($H63="","",SUMIF('1'!$L$35:$M$41,Conf!$H63,'1'!$N$35:$N$41))</f>
        <v>0</v>
      </c>
      <c r="O63" s="25">
        <f ca="1">IF($H63="","",SUMIF('2'!$D$35:$D$44,Conf!$H63,'2'!$E$35:$E$44))+IF($H63="","",SUMIF('2'!$F$35:$I$41,Conf!$H63,'2'!$J$35:$J$41))+IF($H63="","",SUMIF('2'!$L$35:$M$41,Conf!$H63,'2'!$N$35:$N$41))</f>
        <v>0</v>
      </c>
      <c r="P63" s="25">
        <f ca="1">IF($H63="","",SUMIF('3'!$D$35:$D$44,Conf!$H63,'3'!$E$35:$E$44))+IF($H63="","",SUMIF('3'!$F$35:$I$41,Conf!$H63,'3'!$J$35:$J$41))+IF($H63="","",SUMIF('3'!$L$35:$M$41,Conf!$H63,'3'!$N$35:$N$41))</f>
        <v>0</v>
      </c>
      <c r="Q63" s="25">
        <f ca="1">IF($H63="","",SUMIF('4'!$D$35:$D$44,Conf!$H63,'4'!$E$35:$E$44))+IF($H63="","",SUMIF('4'!$F$35:$I$41,Conf!$H63,'4'!$J$35:$J$41))+IF($H63="","",SUMIF('4'!$L$35:$M$41,Conf!$H63,'4'!$N$35:$N$41))</f>
        <v>0</v>
      </c>
      <c r="R63" s="25">
        <f ca="1">IF($H63="","",SUMIF('5'!$D$35:$D$44,Conf!$H63,'5'!$E$35:$E$44))+IF($H63="","",SUMIF('5'!$F$35:$I$41,Conf!$H63,'5'!$J$35:$J$41))+IF($H63="","",SUMIF('5'!$L$35:$M$41,Conf!$H63,'5'!$N$35:$N$41))</f>
        <v>0</v>
      </c>
      <c r="S63" s="25">
        <f ca="1">IF($H63="","",SUMIF('6'!$D$35:$D$44,Conf!$H63,'6'!$E$35:$E$44))+IF($H63="","",SUMIF('6'!$F$35:$I$41,Conf!$H63,'6'!$J$35:$J$41))+IF($H63="","",SUMIF('6'!$L$35:$M$41,Conf!$H63,'6'!$N$35:$N$41))</f>
        <v>0</v>
      </c>
      <c r="T63" s="25">
        <f ca="1">IF($H63="","",SUMIF('7'!$D$35:$D$44,Conf!$H63,'7'!$E$35:$E$44))+IF($H63="","",SUMIF('7'!$F$35:$I$41,Conf!$H63,'7'!$J$35:$J$41))+IF($H63="","",SUMIF('7'!$L$35:$M$41,Conf!$H63,'7'!$N$35:$N$41))</f>
        <v>0</v>
      </c>
      <c r="U63" s="25">
        <f ca="1">IF($H63="","",SUMIF('8'!$D$35:$D$44,Conf!$H63,'8'!$E$35:$E$44))+IF($H63="","",SUMIF('8'!$F$35:$I$41,Conf!$H63,'8'!$J$35:$J$41))+IF($H63="","",SUMIF('8'!$L$35:$M$41,Conf!$H63,'8'!$N$35:$N$41))</f>
        <v>0</v>
      </c>
      <c r="V63" s="25">
        <f ca="1">IF($H63="","",SUMIF('9'!$D$35:$D$44,Conf!$H63,'9'!$E$35:$E$44))+IF($H63="","",SUMIF('9'!$F$35:$I$41,Conf!$H63,'9'!$J$35:$J$41))+IF($H63="","",SUMIF('9'!$L$35:$M$41,Conf!$H63,'9'!$N$35:$N$41))</f>
        <v>0</v>
      </c>
      <c r="W63" s="25">
        <f ca="1">IF($H63="","",SUMIF('10'!$D$35:$D$44,Conf!$H63,'10'!$E$35:$E$44))+IF($H63="","",SUMIF('10'!$F$35:$I$41,Conf!$H63,'10'!$J$35:$J$41))+IF($H63="","",SUMIF('10'!$L$35:$M$41,Conf!$H63,'10'!$N$35:$N$41))</f>
        <v>0</v>
      </c>
      <c r="X63" s="25">
        <f ca="1">IF($H63="","",SUMIF('11'!$D$35:$D$44,Conf!$H63,'11'!$E$35:$E$44))+IF($H63="","",SUMIF('11'!$F$35:$I$41,Conf!$H63,'11'!$J$35:$J$41))+IF($H63="","",SUMIF('11'!$L$35:$M$41,Conf!$H63,'11'!$N$35:$N$41))</f>
        <v>0</v>
      </c>
      <c r="Y63" s="25">
        <f ca="1">IF($H63="","",SUMIF('12'!$D$35:$D$44,Conf!$H63,'12'!$E$35:$E$44))+IF($H63="","",SUMIF('12'!$F$35:$I$41,Conf!$H63,'12'!$J$35:$J$41))+IF($H63="","",SUMIF('12'!$L$35:$M$41,Conf!$H63,'12'!$N$35:$N$41))</f>
        <v>0</v>
      </c>
      <c r="Z63" s="25">
        <f ca="1">IF($H63="","",SUMIF('13'!$D$35:$D$44,Conf!$H63,'13'!$E$35:$E$44))+IF($H63="","",SUMIF('13'!$F$35:$I$41,Conf!$H63,'13'!$J$35:$J$41))+IF($H63="","",SUMIF('13'!$L$35:$M$41,Conf!$H63,'13'!$N$35:$N$41))</f>
        <v>0</v>
      </c>
      <c r="AA63" s="25">
        <f ca="1">IF($H63="","",SUMIF('14'!$D$35:$D$44,Conf!$H63,'14'!$E$35:$E$44))+IF($H63="","",SUMIF('14'!$F$35:$I$41,Conf!$H63,'14'!$J$35:$J$41))+IF($H63="","",SUMIF('14'!$L$35:$M$41,Conf!$H63,'14'!$N$35:$N$41))</f>
        <v>0</v>
      </c>
      <c r="AB63" s="25">
        <f ca="1">IF($H63="","",SUMIF('15'!$D$35:$D$44,Conf!$H63,'15'!$E$35:$E$44))+IF($H63="","",SUMIF('15'!$F$35:$I$41,Conf!$H63,'15'!$J$35:$J$41))+IF($H63="","",SUMIF('15'!$L$35:$M$41,Conf!$H63,'15'!$N$35:$N$41))</f>
        <v>0</v>
      </c>
      <c r="AC63" s="25">
        <f ca="1">IF($H63="","",SUMIF('16'!$D$35:$D$44,Conf!$H63,'16'!$E$35:$E$44))+IF($H63="","",SUMIF('16'!$F$35:$I$41,Conf!$H63,'16'!$J$35:$J$41))+IF($H63="","",SUMIF('16'!$L$35:$M$41,Conf!$H63,'16'!$N$35:$N$41))</f>
        <v>0</v>
      </c>
      <c r="AD63" s="25">
        <f ca="1">IF($H63="","",SUMIF('17'!$D$35:$D$44,Conf!$H63,'17'!$E$35:$E$44))+IF($H63="","",SUMIF('17'!$F$35:$I$41,Conf!$H63,'17'!$J$35:$J$41))+IF($H63="","",SUMIF('17'!$L$35:$M$41,Conf!$H63,'17'!$N$35:$N$41))</f>
        <v>0</v>
      </c>
      <c r="AE63" s="25">
        <f ca="1">IF($H63="","",SUMIF('18'!$D$35:$D$44,Conf!$H63,'18'!$E$35:$E$44))+IF($H63="","",SUMIF('18'!$F$35:$I$41,Conf!$H63,'18'!$J$35:$J$41))+IF($H63="","",SUMIF('18'!$L$35:$M$41,Conf!$H63,'18'!$N$35:$N$41))</f>
        <v>0</v>
      </c>
      <c r="AF63" s="25">
        <f ca="1">IF($H63="","",SUMIF('19'!$D$35:$D$44,Conf!$H63,'19'!$E$35:$E$44))+IF($H63="","",SUMIF('19'!$F$35:$I$41,Conf!$H63,'19'!$J$35:$J$41))+IF($H63="","",SUMIF('19'!$L$35:$M$41,Conf!$H63,'19'!$N$35:$N$41))</f>
        <v>0</v>
      </c>
      <c r="AG63" s="25" t="str">
        <f t="shared" ca="1" si="111"/>
        <v/>
      </c>
      <c r="AH63" s="25" t="str">
        <f t="shared" ca="1" si="112"/>
        <v/>
      </c>
      <c r="AI63" s="25" t="str">
        <f t="shared" ca="1" si="113"/>
        <v/>
      </c>
      <c r="AJ63" s="25" t="str">
        <f t="shared" ca="1" si="114"/>
        <v/>
      </c>
      <c r="AK63" s="25" t="str">
        <f t="shared" ca="1" si="115"/>
        <v/>
      </c>
      <c r="AL63" s="25" t="str">
        <f t="shared" ca="1" si="116"/>
        <v/>
      </c>
      <c r="AM63" s="25" t="str">
        <f t="shared" ca="1" si="117"/>
        <v/>
      </c>
      <c r="AN63" s="25" t="str">
        <f t="shared" ca="1" si="118"/>
        <v/>
      </c>
      <c r="AO63" s="25" t="str">
        <f t="shared" ca="1" si="119"/>
        <v/>
      </c>
      <c r="AP63" s="25" t="str">
        <f t="shared" ca="1" si="120"/>
        <v/>
      </c>
      <c r="AQ63" s="25" t="str">
        <f t="shared" ca="1" si="121"/>
        <v/>
      </c>
      <c r="AR63" s="25" t="str">
        <f t="shared" ca="1" si="122"/>
        <v/>
      </c>
      <c r="AS63" s="25" t="str">
        <f t="shared" ca="1" si="123"/>
        <v/>
      </c>
      <c r="AT63" s="25" t="str">
        <f t="shared" ca="1" si="124"/>
        <v/>
      </c>
      <c r="AU63" s="25" t="str">
        <f t="shared" ca="1" si="125"/>
        <v/>
      </c>
      <c r="AV63" s="25" t="str">
        <f t="shared" ca="1" si="126"/>
        <v/>
      </c>
      <c r="AW63" s="25" t="str">
        <f t="shared" ca="1" si="127"/>
        <v/>
      </c>
      <c r="AX63" s="25" t="str">
        <f t="shared" ca="1" si="128"/>
        <v/>
      </c>
      <c r="AY63" s="25" t="str">
        <f t="shared" ca="1" si="129"/>
        <v/>
      </c>
    </row>
    <row r="64" spans="5:115" x14ac:dyDescent="0.25">
      <c r="E64" s="24" t="str">
        <f>IF('11'!$D$21="","",'11'!$D$21)</f>
        <v/>
      </c>
      <c r="H64" s="25" t="str">
        <f>IF(PILOTOS!D21="","",PILOTOS!D21)</f>
        <v>Sergio PEREZ</v>
      </c>
      <c r="I64" s="83"/>
      <c r="J64" s="25">
        <f t="shared" ca="1" si="107"/>
        <v>0</v>
      </c>
      <c r="K64" s="25">
        <f t="shared" ca="1" si="108"/>
        <v>0</v>
      </c>
      <c r="L64" s="25">
        <f t="shared" ca="1" si="109"/>
        <v>0</v>
      </c>
      <c r="M64" s="25">
        <f t="shared" ca="1" si="110"/>
        <v>0</v>
      </c>
      <c r="N64" s="25">
        <f ca="1">IF($H64="","",SUMIF('1'!$D$35:$D$44,Conf!$H64,'1'!$E$35:$E$44))+IF($H64="","",SUMIF('1'!$F$35:$I$41,Conf!$H64,'1'!$J$35:$J$41))+IF($H64="","",SUMIF('1'!$L$35:$M$41,Conf!$H64,'1'!$N$35:$N$41))</f>
        <v>0</v>
      </c>
      <c r="O64" s="25">
        <f ca="1">IF($H64="","",SUMIF('2'!$D$35:$D$44,Conf!$H64,'2'!$E$35:$E$44))+IF($H64="","",SUMIF('2'!$F$35:$I$41,Conf!$H64,'2'!$J$35:$J$41))+IF($H64="","",SUMIF('2'!$L$35:$M$41,Conf!$H64,'2'!$N$35:$N$41))</f>
        <v>0</v>
      </c>
      <c r="P64" s="25">
        <f ca="1">IF($H64="","",SUMIF('3'!$D$35:$D$44,Conf!$H64,'3'!$E$35:$E$44))+IF($H64="","",SUMIF('3'!$F$35:$I$41,Conf!$H64,'3'!$J$35:$J$41))+IF($H64="","",SUMIF('3'!$L$35:$M$41,Conf!$H64,'3'!$N$35:$N$41))</f>
        <v>0</v>
      </c>
      <c r="Q64" s="25">
        <f ca="1">IF($H64="","",SUMIF('4'!$D$35:$D$44,Conf!$H64,'4'!$E$35:$E$44))+IF($H64="","",SUMIF('4'!$F$35:$I$41,Conf!$H64,'4'!$J$35:$J$41))+IF($H64="","",SUMIF('4'!$L$35:$M$41,Conf!$H64,'4'!$N$35:$N$41))</f>
        <v>0</v>
      </c>
      <c r="R64" s="25">
        <f ca="1">IF($H64="","",SUMIF('5'!$D$35:$D$44,Conf!$H64,'5'!$E$35:$E$44))+IF($H64="","",SUMIF('5'!$F$35:$I$41,Conf!$H64,'5'!$J$35:$J$41))+IF($H64="","",SUMIF('5'!$L$35:$M$41,Conf!$H64,'5'!$N$35:$N$41))</f>
        <v>0</v>
      </c>
      <c r="S64" s="25">
        <f ca="1">IF($H64="","",SUMIF('6'!$D$35:$D$44,Conf!$H64,'6'!$E$35:$E$44))+IF($H64="","",SUMIF('6'!$F$35:$I$41,Conf!$H64,'6'!$J$35:$J$41))+IF($H64="","",SUMIF('6'!$L$35:$M$41,Conf!$H64,'6'!$N$35:$N$41))</f>
        <v>0</v>
      </c>
      <c r="T64" s="25">
        <f ca="1">IF($H64="","",SUMIF('7'!$D$35:$D$44,Conf!$H64,'7'!$E$35:$E$44))+IF($H64="","",SUMIF('7'!$F$35:$I$41,Conf!$H64,'7'!$J$35:$J$41))+IF($H64="","",SUMIF('7'!$L$35:$M$41,Conf!$H64,'7'!$N$35:$N$41))</f>
        <v>0</v>
      </c>
      <c r="U64" s="25">
        <f ca="1">IF($H64="","",SUMIF('8'!$D$35:$D$44,Conf!$H64,'8'!$E$35:$E$44))+IF($H64="","",SUMIF('8'!$F$35:$I$41,Conf!$H64,'8'!$J$35:$J$41))+IF($H64="","",SUMIF('8'!$L$35:$M$41,Conf!$H64,'8'!$N$35:$N$41))</f>
        <v>0</v>
      </c>
      <c r="V64" s="25">
        <f ca="1">IF($H64="","",SUMIF('9'!$D$35:$D$44,Conf!$H64,'9'!$E$35:$E$44))+IF($H64="","",SUMIF('9'!$F$35:$I$41,Conf!$H64,'9'!$J$35:$J$41))+IF($H64="","",SUMIF('9'!$L$35:$M$41,Conf!$H64,'9'!$N$35:$N$41))</f>
        <v>0</v>
      </c>
      <c r="W64" s="25">
        <f ca="1">IF($H64="","",SUMIF('10'!$D$35:$D$44,Conf!$H64,'10'!$E$35:$E$44))+IF($H64="","",SUMIF('10'!$F$35:$I$41,Conf!$H64,'10'!$J$35:$J$41))+IF($H64="","",SUMIF('10'!$L$35:$M$41,Conf!$H64,'10'!$N$35:$N$41))</f>
        <v>0</v>
      </c>
      <c r="X64" s="25">
        <f ca="1">IF($H64="","",SUMIF('11'!$D$35:$D$44,Conf!$H64,'11'!$E$35:$E$44))+IF($H64="","",SUMIF('11'!$F$35:$I$41,Conf!$H64,'11'!$J$35:$J$41))+IF($H64="","",SUMIF('11'!$L$35:$M$41,Conf!$H64,'11'!$N$35:$N$41))</f>
        <v>0</v>
      </c>
      <c r="Y64" s="25">
        <f ca="1">IF($H64="","",SUMIF('12'!$D$35:$D$44,Conf!$H64,'12'!$E$35:$E$44))+IF($H64="","",SUMIF('12'!$F$35:$I$41,Conf!$H64,'12'!$J$35:$J$41))+IF($H64="","",SUMIF('12'!$L$35:$M$41,Conf!$H64,'12'!$N$35:$N$41))</f>
        <v>0</v>
      </c>
      <c r="Z64" s="25">
        <f ca="1">IF($H64="","",SUMIF('13'!$D$35:$D$44,Conf!$H64,'13'!$E$35:$E$44))+IF($H64="","",SUMIF('13'!$F$35:$I$41,Conf!$H64,'13'!$J$35:$J$41))+IF($H64="","",SUMIF('13'!$L$35:$M$41,Conf!$H64,'13'!$N$35:$N$41))</f>
        <v>0</v>
      </c>
      <c r="AA64" s="25">
        <f ca="1">IF($H64="","",SUMIF('14'!$D$35:$D$44,Conf!$H64,'14'!$E$35:$E$44))+IF($H64="","",SUMIF('14'!$F$35:$I$41,Conf!$H64,'14'!$J$35:$J$41))+IF($H64="","",SUMIF('14'!$L$35:$M$41,Conf!$H64,'14'!$N$35:$N$41))</f>
        <v>0</v>
      </c>
      <c r="AB64" s="25">
        <f ca="1">IF($H64="","",SUMIF('15'!$D$35:$D$44,Conf!$H64,'15'!$E$35:$E$44))+IF($H64="","",SUMIF('15'!$F$35:$I$41,Conf!$H64,'15'!$J$35:$J$41))+IF($H64="","",SUMIF('15'!$L$35:$M$41,Conf!$H64,'15'!$N$35:$N$41))</f>
        <v>0</v>
      </c>
      <c r="AC64" s="25">
        <f ca="1">IF($H64="","",SUMIF('16'!$D$35:$D$44,Conf!$H64,'16'!$E$35:$E$44))+IF($H64="","",SUMIF('16'!$F$35:$I$41,Conf!$H64,'16'!$J$35:$J$41))+IF($H64="","",SUMIF('16'!$L$35:$M$41,Conf!$H64,'16'!$N$35:$N$41))</f>
        <v>0</v>
      </c>
      <c r="AD64" s="25">
        <f ca="1">IF($H64="","",SUMIF('17'!$D$35:$D$44,Conf!$H64,'17'!$E$35:$E$44))+IF($H64="","",SUMIF('17'!$F$35:$I$41,Conf!$H64,'17'!$J$35:$J$41))+IF($H64="","",SUMIF('17'!$L$35:$M$41,Conf!$H64,'17'!$N$35:$N$41))</f>
        <v>0</v>
      </c>
      <c r="AE64" s="25">
        <f ca="1">IF($H64="","",SUMIF('18'!$D$35:$D$44,Conf!$H64,'18'!$E$35:$E$44))+IF($H64="","",SUMIF('18'!$F$35:$I$41,Conf!$H64,'18'!$J$35:$J$41))+IF($H64="","",SUMIF('18'!$L$35:$M$41,Conf!$H64,'18'!$N$35:$N$41))</f>
        <v>0</v>
      </c>
      <c r="AF64" s="25">
        <f ca="1">IF($H64="","",SUMIF('19'!$D$35:$D$44,Conf!$H64,'19'!$E$35:$E$44))+IF($H64="","",SUMIF('19'!$F$35:$I$41,Conf!$H64,'19'!$J$35:$J$41))+IF($H64="","",SUMIF('19'!$L$35:$M$41,Conf!$H64,'19'!$N$35:$N$41))</f>
        <v>0</v>
      </c>
      <c r="AG64" s="25" t="str">
        <f t="shared" ca="1" si="111"/>
        <v/>
      </c>
      <c r="AH64" s="25" t="str">
        <f t="shared" ca="1" si="112"/>
        <v/>
      </c>
      <c r="AI64" s="25" t="str">
        <f t="shared" ca="1" si="113"/>
        <v/>
      </c>
      <c r="AJ64" s="25" t="str">
        <f t="shared" ca="1" si="114"/>
        <v/>
      </c>
      <c r="AK64" s="25" t="str">
        <f t="shared" ca="1" si="115"/>
        <v/>
      </c>
      <c r="AL64" s="25" t="str">
        <f t="shared" ca="1" si="116"/>
        <v/>
      </c>
      <c r="AM64" s="25" t="str">
        <f t="shared" ca="1" si="117"/>
        <v/>
      </c>
      <c r="AN64" s="25" t="str">
        <f t="shared" ca="1" si="118"/>
        <v/>
      </c>
      <c r="AO64" s="25" t="str">
        <f t="shared" ca="1" si="119"/>
        <v/>
      </c>
      <c r="AP64" s="25" t="str">
        <f t="shared" ca="1" si="120"/>
        <v/>
      </c>
      <c r="AQ64" s="25" t="str">
        <f t="shared" ca="1" si="121"/>
        <v/>
      </c>
      <c r="AR64" s="25" t="str">
        <f t="shared" ca="1" si="122"/>
        <v/>
      </c>
      <c r="AS64" s="25" t="str">
        <f t="shared" ca="1" si="123"/>
        <v/>
      </c>
      <c r="AT64" s="25" t="str">
        <f t="shared" ca="1" si="124"/>
        <v/>
      </c>
      <c r="AU64" s="25" t="str">
        <f t="shared" ca="1" si="125"/>
        <v/>
      </c>
      <c r="AV64" s="25" t="str">
        <f t="shared" ca="1" si="126"/>
        <v/>
      </c>
      <c r="AW64" s="25" t="str">
        <f t="shared" ca="1" si="127"/>
        <v/>
      </c>
      <c r="AX64" s="25" t="str">
        <f t="shared" ca="1" si="128"/>
        <v/>
      </c>
      <c r="AY64" s="25" t="str">
        <f t="shared" ca="1" si="129"/>
        <v/>
      </c>
    </row>
    <row r="65" spans="5:51" x14ac:dyDescent="0.25">
      <c r="E65" s="24" t="str">
        <f>IF('11'!$D$22="","",'11'!$D$22)</f>
        <v/>
      </c>
      <c r="H65" s="25" t="str">
        <f>IF(PILOTOS!D22="","",PILOTOS!D22)</f>
        <v>Pastor MALDONADO</v>
      </c>
      <c r="I65" s="83"/>
      <c r="J65" s="25">
        <f t="shared" ca="1" si="107"/>
        <v>0</v>
      </c>
      <c r="K65" s="25">
        <f t="shared" ca="1" si="108"/>
        <v>0</v>
      </c>
      <c r="L65" s="25">
        <f t="shared" ca="1" si="109"/>
        <v>0</v>
      </c>
      <c r="M65" s="25">
        <f t="shared" ca="1" si="110"/>
        <v>0</v>
      </c>
      <c r="N65" s="25">
        <f ca="1">IF($H65="","",SUMIF('1'!$D$35:$D$44,Conf!$H65,'1'!$E$35:$E$44))+IF($H65="","",SUMIF('1'!$F$35:$I$41,Conf!$H65,'1'!$J$35:$J$41))+IF($H65="","",SUMIF('1'!$L$35:$M$41,Conf!$H65,'1'!$N$35:$N$41))</f>
        <v>0</v>
      </c>
      <c r="O65" s="25">
        <f ca="1">IF($H65="","",SUMIF('2'!$D$35:$D$44,Conf!$H65,'2'!$E$35:$E$44))+IF($H65="","",SUMIF('2'!$F$35:$I$41,Conf!$H65,'2'!$J$35:$J$41))+IF($H65="","",SUMIF('2'!$L$35:$M$41,Conf!$H65,'2'!$N$35:$N$41))</f>
        <v>0</v>
      </c>
      <c r="P65" s="25">
        <f ca="1">IF($H65="","",SUMIF('3'!$D$35:$D$44,Conf!$H65,'3'!$E$35:$E$44))+IF($H65="","",SUMIF('3'!$F$35:$I$41,Conf!$H65,'3'!$J$35:$J$41))+IF($H65="","",SUMIF('3'!$L$35:$M$41,Conf!$H65,'3'!$N$35:$N$41))</f>
        <v>0</v>
      </c>
      <c r="Q65" s="25">
        <f ca="1">IF($H65="","",SUMIF('4'!$D$35:$D$44,Conf!$H65,'4'!$E$35:$E$44))+IF($H65="","",SUMIF('4'!$F$35:$I$41,Conf!$H65,'4'!$J$35:$J$41))+IF($H65="","",SUMIF('4'!$L$35:$M$41,Conf!$H65,'4'!$N$35:$N$41))</f>
        <v>0</v>
      </c>
      <c r="R65" s="25">
        <f ca="1">IF($H65="","",SUMIF('5'!$D$35:$D$44,Conf!$H65,'5'!$E$35:$E$44))+IF($H65="","",SUMIF('5'!$F$35:$I$41,Conf!$H65,'5'!$J$35:$J$41))+IF($H65="","",SUMIF('5'!$L$35:$M$41,Conf!$H65,'5'!$N$35:$N$41))</f>
        <v>0</v>
      </c>
      <c r="S65" s="25">
        <f ca="1">IF($H65="","",SUMIF('6'!$D$35:$D$44,Conf!$H65,'6'!$E$35:$E$44))+IF($H65="","",SUMIF('6'!$F$35:$I$41,Conf!$H65,'6'!$J$35:$J$41))+IF($H65="","",SUMIF('6'!$L$35:$M$41,Conf!$H65,'6'!$N$35:$N$41))</f>
        <v>0</v>
      </c>
      <c r="T65" s="25">
        <f ca="1">IF($H65="","",SUMIF('7'!$D$35:$D$44,Conf!$H65,'7'!$E$35:$E$44))+IF($H65="","",SUMIF('7'!$F$35:$I$41,Conf!$H65,'7'!$J$35:$J$41))+IF($H65="","",SUMIF('7'!$L$35:$M$41,Conf!$H65,'7'!$N$35:$N$41))</f>
        <v>0</v>
      </c>
      <c r="U65" s="25">
        <f ca="1">IF($H65="","",SUMIF('8'!$D$35:$D$44,Conf!$H65,'8'!$E$35:$E$44))+IF($H65="","",SUMIF('8'!$F$35:$I$41,Conf!$H65,'8'!$J$35:$J$41))+IF($H65="","",SUMIF('8'!$L$35:$M$41,Conf!$H65,'8'!$N$35:$N$41))</f>
        <v>0</v>
      </c>
      <c r="V65" s="25">
        <f ca="1">IF($H65="","",SUMIF('9'!$D$35:$D$44,Conf!$H65,'9'!$E$35:$E$44))+IF($H65="","",SUMIF('9'!$F$35:$I$41,Conf!$H65,'9'!$J$35:$J$41))+IF($H65="","",SUMIF('9'!$L$35:$M$41,Conf!$H65,'9'!$N$35:$N$41))</f>
        <v>0</v>
      </c>
      <c r="W65" s="25">
        <f ca="1">IF($H65="","",SUMIF('10'!$D$35:$D$44,Conf!$H65,'10'!$E$35:$E$44))+IF($H65="","",SUMIF('10'!$F$35:$I$41,Conf!$H65,'10'!$J$35:$J$41))+IF($H65="","",SUMIF('10'!$L$35:$M$41,Conf!$H65,'10'!$N$35:$N$41))</f>
        <v>0</v>
      </c>
      <c r="X65" s="25">
        <f ca="1">IF($H65="","",SUMIF('11'!$D$35:$D$44,Conf!$H65,'11'!$E$35:$E$44))+IF($H65="","",SUMIF('11'!$F$35:$I$41,Conf!$H65,'11'!$J$35:$J$41))+IF($H65="","",SUMIF('11'!$L$35:$M$41,Conf!$H65,'11'!$N$35:$N$41))</f>
        <v>0</v>
      </c>
      <c r="Y65" s="25">
        <f ca="1">IF($H65="","",SUMIF('12'!$D$35:$D$44,Conf!$H65,'12'!$E$35:$E$44))+IF($H65="","",SUMIF('12'!$F$35:$I$41,Conf!$H65,'12'!$J$35:$J$41))+IF($H65="","",SUMIF('12'!$L$35:$M$41,Conf!$H65,'12'!$N$35:$N$41))</f>
        <v>0</v>
      </c>
      <c r="Z65" s="25">
        <f ca="1">IF($H65="","",SUMIF('13'!$D$35:$D$44,Conf!$H65,'13'!$E$35:$E$44))+IF($H65="","",SUMIF('13'!$F$35:$I$41,Conf!$H65,'13'!$J$35:$J$41))+IF($H65="","",SUMIF('13'!$L$35:$M$41,Conf!$H65,'13'!$N$35:$N$41))</f>
        <v>0</v>
      </c>
      <c r="AA65" s="25">
        <f ca="1">IF($H65="","",SUMIF('14'!$D$35:$D$44,Conf!$H65,'14'!$E$35:$E$44))+IF($H65="","",SUMIF('14'!$F$35:$I$41,Conf!$H65,'14'!$J$35:$J$41))+IF($H65="","",SUMIF('14'!$L$35:$M$41,Conf!$H65,'14'!$N$35:$N$41))</f>
        <v>0</v>
      </c>
      <c r="AB65" s="25">
        <f ca="1">IF($H65="","",SUMIF('15'!$D$35:$D$44,Conf!$H65,'15'!$E$35:$E$44))+IF($H65="","",SUMIF('15'!$F$35:$I$41,Conf!$H65,'15'!$J$35:$J$41))+IF($H65="","",SUMIF('15'!$L$35:$M$41,Conf!$H65,'15'!$N$35:$N$41))</f>
        <v>0</v>
      </c>
      <c r="AC65" s="25">
        <f ca="1">IF($H65="","",SUMIF('16'!$D$35:$D$44,Conf!$H65,'16'!$E$35:$E$44))+IF($H65="","",SUMIF('16'!$F$35:$I$41,Conf!$H65,'16'!$J$35:$J$41))+IF($H65="","",SUMIF('16'!$L$35:$M$41,Conf!$H65,'16'!$N$35:$N$41))</f>
        <v>0</v>
      </c>
      <c r="AD65" s="25">
        <f ca="1">IF($H65="","",SUMIF('17'!$D$35:$D$44,Conf!$H65,'17'!$E$35:$E$44))+IF($H65="","",SUMIF('17'!$F$35:$I$41,Conf!$H65,'17'!$J$35:$J$41))+IF($H65="","",SUMIF('17'!$L$35:$M$41,Conf!$H65,'17'!$N$35:$N$41))</f>
        <v>0</v>
      </c>
      <c r="AE65" s="25">
        <f ca="1">IF($H65="","",SUMIF('18'!$D$35:$D$44,Conf!$H65,'18'!$E$35:$E$44))+IF($H65="","",SUMIF('18'!$F$35:$I$41,Conf!$H65,'18'!$J$35:$J$41))+IF($H65="","",SUMIF('18'!$L$35:$M$41,Conf!$H65,'18'!$N$35:$N$41))</f>
        <v>0</v>
      </c>
      <c r="AF65" s="25">
        <f ca="1">IF($H65="","",SUMIF('19'!$D$35:$D$44,Conf!$H65,'19'!$E$35:$E$44))+IF($H65="","",SUMIF('19'!$F$35:$I$41,Conf!$H65,'19'!$J$35:$J$41))+IF($H65="","",SUMIF('19'!$L$35:$M$41,Conf!$H65,'19'!$N$35:$N$41))</f>
        <v>0</v>
      </c>
      <c r="AG65" s="25" t="str">
        <f t="shared" ca="1" si="111"/>
        <v/>
      </c>
      <c r="AH65" s="25" t="str">
        <f t="shared" ca="1" si="112"/>
        <v/>
      </c>
      <c r="AI65" s="25" t="str">
        <f t="shared" ca="1" si="113"/>
        <v/>
      </c>
      <c r="AJ65" s="25" t="str">
        <f t="shared" ca="1" si="114"/>
        <v/>
      </c>
      <c r="AK65" s="25" t="str">
        <f t="shared" ca="1" si="115"/>
        <v/>
      </c>
      <c r="AL65" s="25" t="str">
        <f t="shared" ca="1" si="116"/>
        <v/>
      </c>
      <c r="AM65" s="25" t="str">
        <f t="shared" ca="1" si="117"/>
        <v/>
      </c>
      <c r="AN65" s="25" t="str">
        <f t="shared" ca="1" si="118"/>
        <v/>
      </c>
      <c r="AO65" s="25" t="str">
        <f t="shared" ca="1" si="119"/>
        <v/>
      </c>
      <c r="AP65" s="25" t="str">
        <f t="shared" ca="1" si="120"/>
        <v/>
      </c>
      <c r="AQ65" s="25" t="str">
        <f t="shared" ca="1" si="121"/>
        <v/>
      </c>
      <c r="AR65" s="25" t="str">
        <f t="shared" ca="1" si="122"/>
        <v/>
      </c>
      <c r="AS65" s="25" t="str">
        <f t="shared" ca="1" si="123"/>
        <v/>
      </c>
      <c r="AT65" s="25" t="str">
        <f t="shared" ca="1" si="124"/>
        <v/>
      </c>
      <c r="AU65" s="25" t="str">
        <f t="shared" ca="1" si="125"/>
        <v/>
      </c>
      <c r="AV65" s="25" t="str">
        <f t="shared" ca="1" si="126"/>
        <v/>
      </c>
      <c r="AW65" s="25" t="str">
        <f t="shared" ca="1" si="127"/>
        <v/>
      </c>
      <c r="AX65" s="25" t="str">
        <f t="shared" ca="1" si="128"/>
        <v/>
      </c>
      <c r="AY65" s="25" t="str">
        <f t="shared" ca="1" si="129"/>
        <v/>
      </c>
    </row>
    <row r="66" spans="5:51" x14ac:dyDescent="0.25">
      <c r="E66" s="24" t="str">
        <f>IF('11'!$D$23="","",'11'!$D$23)</f>
        <v/>
      </c>
      <c r="H66" s="25" t="str">
        <f>IF(PILOTOS!D23="","",PILOTOS!D23)</f>
        <v>Fernando ALONSO</v>
      </c>
      <c r="I66" s="83"/>
      <c r="J66" s="25">
        <f t="shared" ca="1" si="107"/>
        <v>0</v>
      </c>
      <c r="K66" s="25">
        <f t="shared" ca="1" si="108"/>
        <v>0</v>
      </c>
      <c r="L66" s="25">
        <f t="shared" ca="1" si="109"/>
        <v>0</v>
      </c>
      <c r="M66" s="25">
        <f t="shared" ca="1" si="110"/>
        <v>0</v>
      </c>
      <c r="N66" s="25">
        <f ca="1">IF($H66="","",SUMIF('1'!$D$35:$D$44,Conf!$H66,'1'!$E$35:$E$44))+IF($H66="","",SUMIF('1'!$F$35:$I$41,Conf!$H66,'1'!$J$35:$J$41))+IF($H66="","",SUMIF('1'!$L$35:$M$41,Conf!$H66,'1'!$N$35:$N$41))</f>
        <v>0</v>
      </c>
      <c r="O66" s="25">
        <f ca="1">IF($H66="","",SUMIF('2'!$D$35:$D$44,Conf!$H66,'2'!$E$35:$E$44))+IF($H66="","",SUMIF('2'!$F$35:$I$41,Conf!$H66,'2'!$J$35:$J$41))+IF($H66="","",SUMIF('2'!$L$35:$M$41,Conf!$H66,'2'!$N$35:$N$41))</f>
        <v>0</v>
      </c>
      <c r="P66" s="25">
        <f ca="1">IF($H66="","",SUMIF('3'!$D$35:$D$44,Conf!$H66,'3'!$E$35:$E$44))+IF($H66="","",SUMIF('3'!$F$35:$I$41,Conf!$H66,'3'!$J$35:$J$41))+IF($H66="","",SUMIF('3'!$L$35:$M$41,Conf!$H66,'3'!$N$35:$N$41))</f>
        <v>0</v>
      </c>
      <c r="Q66" s="25">
        <f ca="1">IF($H66="","",SUMIF('4'!$D$35:$D$44,Conf!$H66,'4'!$E$35:$E$44))+IF($H66="","",SUMIF('4'!$F$35:$I$41,Conf!$H66,'4'!$J$35:$J$41))+IF($H66="","",SUMIF('4'!$L$35:$M$41,Conf!$H66,'4'!$N$35:$N$41))</f>
        <v>0</v>
      </c>
      <c r="R66" s="25">
        <f ca="1">IF($H66="","",SUMIF('5'!$D$35:$D$44,Conf!$H66,'5'!$E$35:$E$44))+IF($H66="","",SUMIF('5'!$F$35:$I$41,Conf!$H66,'5'!$J$35:$J$41))+IF($H66="","",SUMIF('5'!$L$35:$M$41,Conf!$H66,'5'!$N$35:$N$41))</f>
        <v>0</v>
      </c>
      <c r="S66" s="25">
        <f ca="1">IF($H66="","",SUMIF('6'!$D$35:$D$44,Conf!$H66,'6'!$E$35:$E$44))+IF($H66="","",SUMIF('6'!$F$35:$I$41,Conf!$H66,'6'!$J$35:$J$41))+IF($H66="","",SUMIF('6'!$L$35:$M$41,Conf!$H66,'6'!$N$35:$N$41))</f>
        <v>0</v>
      </c>
      <c r="T66" s="25">
        <f ca="1">IF($H66="","",SUMIF('7'!$D$35:$D$44,Conf!$H66,'7'!$E$35:$E$44))+IF($H66="","",SUMIF('7'!$F$35:$I$41,Conf!$H66,'7'!$J$35:$J$41))+IF($H66="","",SUMIF('7'!$L$35:$M$41,Conf!$H66,'7'!$N$35:$N$41))</f>
        <v>0</v>
      </c>
      <c r="U66" s="25">
        <f ca="1">IF($H66="","",SUMIF('8'!$D$35:$D$44,Conf!$H66,'8'!$E$35:$E$44))+IF($H66="","",SUMIF('8'!$F$35:$I$41,Conf!$H66,'8'!$J$35:$J$41))+IF($H66="","",SUMIF('8'!$L$35:$M$41,Conf!$H66,'8'!$N$35:$N$41))</f>
        <v>0</v>
      </c>
      <c r="V66" s="25">
        <f ca="1">IF($H66="","",SUMIF('9'!$D$35:$D$44,Conf!$H66,'9'!$E$35:$E$44))+IF($H66="","",SUMIF('9'!$F$35:$I$41,Conf!$H66,'9'!$J$35:$J$41))+IF($H66="","",SUMIF('9'!$L$35:$M$41,Conf!$H66,'9'!$N$35:$N$41))</f>
        <v>0</v>
      </c>
      <c r="W66" s="25">
        <f ca="1">IF($H66="","",SUMIF('10'!$D$35:$D$44,Conf!$H66,'10'!$E$35:$E$44))+IF($H66="","",SUMIF('10'!$F$35:$I$41,Conf!$H66,'10'!$J$35:$J$41))+IF($H66="","",SUMIF('10'!$L$35:$M$41,Conf!$H66,'10'!$N$35:$N$41))</f>
        <v>0</v>
      </c>
      <c r="X66" s="25">
        <f ca="1">IF($H66="","",SUMIF('11'!$D$35:$D$44,Conf!$H66,'11'!$E$35:$E$44))+IF($H66="","",SUMIF('11'!$F$35:$I$41,Conf!$H66,'11'!$J$35:$J$41))+IF($H66="","",SUMIF('11'!$L$35:$M$41,Conf!$H66,'11'!$N$35:$N$41))</f>
        <v>0</v>
      </c>
      <c r="Y66" s="25">
        <f ca="1">IF($H66="","",SUMIF('12'!$D$35:$D$44,Conf!$H66,'12'!$E$35:$E$44))+IF($H66="","",SUMIF('12'!$F$35:$I$41,Conf!$H66,'12'!$J$35:$J$41))+IF($H66="","",SUMIF('12'!$L$35:$M$41,Conf!$H66,'12'!$N$35:$N$41))</f>
        <v>0</v>
      </c>
      <c r="Z66" s="25">
        <f ca="1">IF($H66="","",SUMIF('13'!$D$35:$D$44,Conf!$H66,'13'!$E$35:$E$44))+IF($H66="","",SUMIF('13'!$F$35:$I$41,Conf!$H66,'13'!$J$35:$J$41))+IF($H66="","",SUMIF('13'!$L$35:$M$41,Conf!$H66,'13'!$N$35:$N$41))</f>
        <v>0</v>
      </c>
      <c r="AA66" s="25">
        <f ca="1">IF($H66="","",SUMIF('14'!$D$35:$D$44,Conf!$H66,'14'!$E$35:$E$44))+IF($H66="","",SUMIF('14'!$F$35:$I$41,Conf!$H66,'14'!$J$35:$J$41))+IF($H66="","",SUMIF('14'!$L$35:$M$41,Conf!$H66,'14'!$N$35:$N$41))</f>
        <v>0</v>
      </c>
      <c r="AB66" s="25">
        <f ca="1">IF($H66="","",SUMIF('15'!$D$35:$D$44,Conf!$H66,'15'!$E$35:$E$44))+IF($H66="","",SUMIF('15'!$F$35:$I$41,Conf!$H66,'15'!$J$35:$J$41))+IF($H66="","",SUMIF('15'!$L$35:$M$41,Conf!$H66,'15'!$N$35:$N$41))</f>
        <v>0</v>
      </c>
      <c r="AC66" s="25">
        <f ca="1">IF($H66="","",SUMIF('16'!$D$35:$D$44,Conf!$H66,'16'!$E$35:$E$44))+IF($H66="","",SUMIF('16'!$F$35:$I$41,Conf!$H66,'16'!$J$35:$J$41))+IF($H66="","",SUMIF('16'!$L$35:$M$41,Conf!$H66,'16'!$N$35:$N$41))</f>
        <v>0</v>
      </c>
      <c r="AD66" s="25">
        <f ca="1">IF($H66="","",SUMIF('17'!$D$35:$D$44,Conf!$H66,'17'!$E$35:$E$44))+IF($H66="","",SUMIF('17'!$F$35:$I$41,Conf!$H66,'17'!$J$35:$J$41))+IF($H66="","",SUMIF('17'!$L$35:$M$41,Conf!$H66,'17'!$N$35:$N$41))</f>
        <v>0</v>
      </c>
      <c r="AE66" s="25">
        <f ca="1">IF($H66="","",SUMIF('18'!$D$35:$D$44,Conf!$H66,'18'!$E$35:$E$44))+IF($H66="","",SUMIF('18'!$F$35:$I$41,Conf!$H66,'18'!$J$35:$J$41))+IF($H66="","",SUMIF('18'!$L$35:$M$41,Conf!$H66,'18'!$N$35:$N$41))</f>
        <v>0</v>
      </c>
      <c r="AF66" s="25">
        <f ca="1">IF($H66="","",SUMIF('19'!$D$35:$D$44,Conf!$H66,'19'!$E$35:$E$44))+IF($H66="","",SUMIF('19'!$F$35:$I$41,Conf!$H66,'19'!$J$35:$J$41))+IF($H66="","",SUMIF('19'!$L$35:$M$41,Conf!$H66,'19'!$N$35:$N$41))</f>
        <v>0</v>
      </c>
      <c r="AG66" s="25" t="str">
        <f t="shared" ca="1" si="111"/>
        <v/>
      </c>
      <c r="AH66" s="25" t="str">
        <f t="shared" ca="1" si="112"/>
        <v/>
      </c>
      <c r="AI66" s="25" t="str">
        <f t="shared" ca="1" si="113"/>
        <v/>
      </c>
      <c r="AJ66" s="25" t="str">
        <f t="shared" ca="1" si="114"/>
        <v/>
      </c>
      <c r="AK66" s="25" t="str">
        <f t="shared" ca="1" si="115"/>
        <v/>
      </c>
      <c r="AL66" s="25" t="str">
        <f t="shared" ca="1" si="116"/>
        <v/>
      </c>
      <c r="AM66" s="25" t="str">
        <f t="shared" ca="1" si="117"/>
        <v/>
      </c>
      <c r="AN66" s="25" t="str">
        <f t="shared" ca="1" si="118"/>
        <v/>
      </c>
      <c r="AO66" s="25" t="str">
        <f t="shared" ca="1" si="119"/>
        <v/>
      </c>
      <c r="AP66" s="25" t="str">
        <f t="shared" ca="1" si="120"/>
        <v/>
      </c>
      <c r="AQ66" s="25" t="str">
        <f t="shared" ca="1" si="121"/>
        <v/>
      </c>
      <c r="AR66" s="25" t="str">
        <f t="shared" ca="1" si="122"/>
        <v/>
      </c>
      <c r="AS66" s="25" t="str">
        <f t="shared" ca="1" si="123"/>
        <v/>
      </c>
      <c r="AT66" s="25" t="str">
        <f t="shared" ca="1" si="124"/>
        <v/>
      </c>
      <c r="AU66" s="25" t="str">
        <f t="shared" ca="1" si="125"/>
        <v/>
      </c>
      <c r="AV66" s="25" t="str">
        <f t="shared" ca="1" si="126"/>
        <v/>
      </c>
      <c r="AW66" s="25" t="str">
        <f t="shared" ca="1" si="127"/>
        <v/>
      </c>
      <c r="AX66" s="25" t="str">
        <f t="shared" ca="1" si="128"/>
        <v/>
      </c>
      <c r="AY66" s="25" t="str">
        <f t="shared" ca="1" si="129"/>
        <v/>
      </c>
    </row>
    <row r="67" spans="5:51" x14ac:dyDescent="0.25">
      <c r="E67" s="25" t="str">
        <f>C13</f>
        <v>GP BELGICA</v>
      </c>
      <c r="H67" s="25" t="str">
        <f>IF(PILOTOS!D24="","",PILOTOS!D24)</f>
        <v>Jules BIANCHI</v>
      </c>
      <c r="I67" s="83"/>
      <c r="J67" s="25">
        <f t="shared" ca="1" si="107"/>
        <v>0</v>
      </c>
      <c r="K67" s="25">
        <f t="shared" ca="1" si="108"/>
        <v>0</v>
      </c>
      <c r="L67" s="25">
        <f t="shared" ca="1" si="109"/>
        <v>0</v>
      </c>
      <c r="M67" s="25">
        <f t="shared" ca="1" si="110"/>
        <v>0</v>
      </c>
      <c r="N67" s="25">
        <f ca="1">IF($H67="","",SUMIF('1'!$D$35:$D$44,Conf!$H67,'1'!$E$35:$E$44))+IF($H67="","",SUMIF('1'!$F$35:$I$41,Conf!$H67,'1'!$J$35:$J$41))+IF($H67="","",SUMIF('1'!$L$35:$M$41,Conf!$H67,'1'!$N$35:$N$41))</f>
        <v>0</v>
      </c>
      <c r="O67" s="25">
        <f ca="1">IF($H67="","",SUMIF('2'!$D$35:$D$44,Conf!$H67,'2'!$E$35:$E$44))+IF($H67="","",SUMIF('2'!$F$35:$I$41,Conf!$H67,'2'!$J$35:$J$41))+IF($H67="","",SUMIF('2'!$L$35:$M$41,Conf!$H67,'2'!$N$35:$N$41))</f>
        <v>0</v>
      </c>
      <c r="P67" s="25">
        <f ca="1">IF($H67="","",SUMIF('3'!$D$35:$D$44,Conf!$H67,'3'!$E$35:$E$44))+IF($H67="","",SUMIF('3'!$F$35:$I$41,Conf!$H67,'3'!$J$35:$J$41))+IF($H67="","",SUMIF('3'!$L$35:$M$41,Conf!$H67,'3'!$N$35:$N$41))</f>
        <v>0</v>
      </c>
      <c r="Q67" s="25">
        <f ca="1">IF($H67="","",SUMIF('4'!$D$35:$D$44,Conf!$H67,'4'!$E$35:$E$44))+IF($H67="","",SUMIF('4'!$F$35:$I$41,Conf!$H67,'4'!$J$35:$J$41))+IF($H67="","",SUMIF('4'!$L$35:$M$41,Conf!$H67,'4'!$N$35:$N$41))</f>
        <v>0</v>
      </c>
      <c r="R67" s="25">
        <f ca="1">IF($H67="","",SUMIF('5'!$D$35:$D$44,Conf!$H67,'5'!$E$35:$E$44))+IF($H67="","",SUMIF('5'!$F$35:$I$41,Conf!$H67,'5'!$J$35:$J$41))+IF($H67="","",SUMIF('5'!$L$35:$M$41,Conf!$H67,'5'!$N$35:$N$41))</f>
        <v>0</v>
      </c>
      <c r="S67" s="25">
        <f ca="1">IF($H67="","",SUMIF('6'!$D$35:$D$44,Conf!$H67,'6'!$E$35:$E$44))+IF($H67="","",SUMIF('6'!$F$35:$I$41,Conf!$H67,'6'!$J$35:$J$41))+IF($H67="","",SUMIF('6'!$L$35:$M$41,Conf!$H67,'6'!$N$35:$N$41))</f>
        <v>0</v>
      </c>
      <c r="T67" s="25">
        <f ca="1">IF($H67="","",SUMIF('7'!$D$35:$D$44,Conf!$H67,'7'!$E$35:$E$44))+IF($H67="","",SUMIF('7'!$F$35:$I$41,Conf!$H67,'7'!$J$35:$J$41))+IF($H67="","",SUMIF('7'!$L$35:$M$41,Conf!$H67,'7'!$N$35:$N$41))</f>
        <v>0</v>
      </c>
      <c r="U67" s="25">
        <f ca="1">IF($H67="","",SUMIF('8'!$D$35:$D$44,Conf!$H67,'8'!$E$35:$E$44))+IF($H67="","",SUMIF('8'!$F$35:$I$41,Conf!$H67,'8'!$J$35:$J$41))+IF($H67="","",SUMIF('8'!$L$35:$M$41,Conf!$H67,'8'!$N$35:$N$41))</f>
        <v>0</v>
      </c>
      <c r="V67" s="25">
        <f ca="1">IF($H67="","",SUMIF('9'!$D$35:$D$44,Conf!$H67,'9'!$E$35:$E$44))+IF($H67="","",SUMIF('9'!$F$35:$I$41,Conf!$H67,'9'!$J$35:$J$41))+IF($H67="","",SUMIF('9'!$L$35:$M$41,Conf!$H67,'9'!$N$35:$N$41))</f>
        <v>0</v>
      </c>
      <c r="W67" s="25">
        <f ca="1">IF($H67="","",SUMIF('10'!$D$35:$D$44,Conf!$H67,'10'!$E$35:$E$44))+IF($H67="","",SUMIF('10'!$F$35:$I$41,Conf!$H67,'10'!$J$35:$J$41))+IF($H67="","",SUMIF('10'!$L$35:$M$41,Conf!$H67,'10'!$N$35:$N$41))</f>
        <v>0</v>
      </c>
      <c r="X67" s="25">
        <f ca="1">IF($H67="","",SUMIF('11'!$D$35:$D$44,Conf!$H67,'11'!$E$35:$E$44))+IF($H67="","",SUMIF('11'!$F$35:$I$41,Conf!$H67,'11'!$J$35:$J$41))+IF($H67="","",SUMIF('11'!$L$35:$M$41,Conf!$H67,'11'!$N$35:$N$41))</f>
        <v>0</v>
      </c>
      <c r="Y67" s="25">
        <f ca="1">IF($H67="","",SUMIF('12'!$D$35:$D$44,Conf!$H67,'12'!$E$35:$E$44))+IF($H67="","",SUMIF('12'!$F$35:$I$41,Conf!$H67,'12'!$J$35:$J$41))+IF($H67="","",SUMIF('12'!$L$35:$M$41,Conf!$H67,'12'!$N$35:$N$41))</f>
        <v>0</v>
      </c>
      <c r="Z67" s="25">
        <f ca="1">IF($H67="","",SUMIF('13'!$D$35:$D$44,Conf!$H67,'13'!$E$35:$E$44))+IF($H67="","",SUMIF('13'!$F$35:$I$41,Conf!$H67,'13'!$J$35:$J$41))+IF($H67="","",SUMIF('13'!$L$35:$M$41,Conf!$H67,'13'!$N$35:$N$41))</f>
        <v>0</v>
      </c>
      <c r="AA67" s="25">
        <f ca="1">IF($H67="","",SUMIF('14'!$D$35:$D$44,Conf!$H67,'14'!$E$35:$E$44))+IF($H67="","",SUMIF('14'!$F$35:$I$41,Conf!$H67,'14'!$J$35:$J$41))+IF($H67="","",SUMIF('14'!$L$35:$M$41,Conf!$H67,'14'!$N$35:$N$41))</f>
        <v>0</v>
      </c>
      <c r="AB67" s="25">
        <f ca="1">IF($H67="","",SUMIF('15'!$D$35:$D$44,Conf!$H67,'15'!$E$35:$E$44))+IF($H67="","",SUMIF('15'!$F$35:$I$41,Conf!$H67,'15'!$J$35:$J$41))+IF($H67="","",SUMIF('15'!$L$35:$M$41,Conf!$H67,'15'!$N$35:$N$41))</f>
        <v>0</v>
      </c>
      <c r="AC67" s="25">
        <f ca="1">IF($H67="","",SUMIF('16'!$D$35:$D$44,Conf!$H67,'16'!$E$35:$E$44))+IF($H67="","",SUMIF('16'!$F$35:$I$41,Conf!$H67,'16'!$J$35:$J$41))+IF($H67="","",SUMIF('16'!$L$35:$M$41,Conf!$H67,'16'!$N$35:$N$41))</f>
        <v>0</v>
      </c>
      <c r="AD67" s="25">
        <f ca="1">IF($H67="","",SUMIF('17'!$D$35:$D$44,Conf!$H67,'17'!$E$35:$E$44))+IF($H67="","",SUMIF('17'!$F$35:$I$41,Conf!$H67,'17'!$J$35:$J$41))+IF($H67="","",SUMIF('17'!$L$35:$M$41,Conf!$H67,'17'!$N$35:$N$41))</f>
        <v>0</v>
      </c>
      <c r="AE67" s="25">
        <f ca="1">IF($H67="","",SUMIF('18'!$D$35:$D$44,Conf!$H67,'18'!$E$35:$E$44))+IF($H67="","",SUMIF('18'!$F$35:$I$41,Conf!$H67,'18'!$J$35:$J$41))+IF($H67="","",SUMIF('18'!$L$35:$M$41,Conf!$H67,'18'!$N$35:$N$41))</f>
        <v>0</v>
      </c>
      <c r="AF67" s="25">
        <f ca="1">IF($H67="","",SUMIF('19'!$D$35:$D$44,Conf!$H67,'19'!$E$35:$E$44))+IF($H67="","",SUMIF('19'!$F$35:$I$41,Conf!$H67,'19'!$J$35:$J$41))+IF($H67="","",SUMIF('19'!$L$35:$M$41,Conf!$H67,'19'!$N$35:$N$41))</f>
        <v>0</v>
      </c>
      <c r="AG67" s="25" t="str">
        <f t="shared" ca="1" si="111"/>
        <v/>
      </c>
      <c r="AH67" s="25" t="str">
        <f t="shared" ca="1" si="112"/>
        <v/>
      </c>
      <c r="AI67" s="25" t="str">
        <f t="shared" ca="1" si="113"/>
        <v/>
      </c>
      <c r="AJ67" s="25" t="str">
        <f t="shared" ca="1" si="114"/>
        <v/>
      </c>
      <c r="AK67" s="25" t="str">
        <f t="shared" ca="1" si="115"/>
        <v/>
      </c>
      <c r="AL67" s="25" t="str">
        <f t="shared" ca="1" si="116"/>
        <v/>
      </c>
      <c r="AM67" s="25" t="str">
        <f t="shared" ca="1" si="117"/>
        <v/>
      </c>
      <c r="AN67" s="25" t="str">
        <f t="shared" ca="1" si="118"/>
        <v/>
      </c>
      <c r="AO67" s="25" t="str">
        <f t="shared" ca="1" si="119"/>
        <v/>
      </c>
      <c r="AP67" s="25" t="str">
        <f t="shared" ca="1" si="120"/>
        <v/>
      </c>
      <c r="AQ67" s="25" t="str">
        <f t="shared" ca="1" si="121"/>
        <v/>
      </c>
      <c r="AR67" s="25" t="str">
        <f t="shared" ca="1" si="122"/>
        <v/>
      </c>
      <c r="AS67" s="25" t="str">
        <f t="shared" ca="1" si="123"/>
        <v/>
      </c>
      <c r="AT67" s="25" t="str">
        <f t="shared" ca="1" si="124"/>
        <v/>
      </c>
      <c r="AU67" s="25" t="str">
        <f t="shared" ca="1" si="125"/>
        <v/>
      </c>
      <c r="AV67" s="25" t="str">
        <f t="shared" ca="1" si="126"/>
        <v/>
      </c>
      <c r="AW67" s="25" t="str">
        <f t="shared" ca="1" si="127"/>
        <v/>
      </c>
      <c r="AX67" s="25" t="str">
        <f t="shared" ca="1" si="128"/>
        <v/>
      </c>
      <c r="AY67" s="25" t="str">
        <f t="shared" ca="1" si="129"/>
        <v/>
      </c>
    </row>
    <row r="68" spans="5:51" x14ac:dyDescent="0.25">
      <c r="E68" s="25" t="str">
        <f>IF('12'!$D$19="","",'12'!$D$19)</f>
        <v/>
      </c>
      <c r="H68" s="25" t="str">
        <f>IF(PILOTOS!D25="","",PILOTOS!D25)</f>
        <v>Felipe MASSA</v>
      </c>
      <c r="I68" s="83"/>
      <c r="J68" s="25">
        <f t="shared" ca="1" si="107"/>
        <v>0</v>
      </c>
      <c r="K68" s="25">
        <f t="shared" ca="1" si="108"/>
        <v>0</v>
      </c>
      <c r="L68" s="25">
        <f t="shared" ca="1" si="109"/>
        <v>0</v>
      </c>
      <c r="M68" s="25">
        <f t="shared" ca="1" si="110"/>
        <v>0</v>
      </c>
      <c r="N68" s="25">
        <f ca="1">IF($H68="","",SUMIF('1'!$D$35:$D$44,Conf!$H68,'1'!$E$35:$E$44))+IF($H68="","",SUMIF('1'!$F$35:$I$41,Conf!$H68,'1'!$J$35:$J$41))+IF($H68="","",SUMIF('1'!$L$35:$M$41,Conf!$H68,'1'!$N$35:$N$41))</f>
        <v>0</v>
      </c>
      <c r="O68" s="25">
        <f ca="1">IF($H68="","",SUMIF('2'!$D$35:$D$44,Conf!$H68,'2'!$E$35:$E$44))+IF($H68="","",SUMIF('2'!$F$35:$I$41,Conf!$H68,'2'!$J$35:$J$41))+IF($H68="","",SUMIF('2'!$L$35:$M$41,Conf!$H68,'2'!$N$35:$N$41))</f>
        <v>0</v>
      </c>
      <c r="P68" s="25">
        <f ca="1">IF($H68="","",SUMIF('3'!$D$35:$D$44,Conf!$H68,'3'!$E$35:$E$44))+IF($H68="","",SUMIF('3'!$F$35:$I$41,Conf!$H68,'3'!$J$35:$J$41))+IF($H68="","",SUMIF('3'!$L$35:$M$41,Conf!$H68,'3'!$N$35:$N$41))</f>
        <v>0</v>
      </c>
      <c r="Q68" s="25">
        <f ca="1">IF($H68="","",SUMIF('4'!$D$35:$D$44,Conf!$H68,'4'!$E$35:$E$44))+IF($H68="","",SUMIF('4'!$F$35:$I$41,Conf!$H68,'4'!$J$35:$J$41))+IF($H68="","",SUMIF('4'!$L$35:$M$41,Conf!$H68,'4'!$N$35:$N$41))</f>
        <v>0</v>
      </c>
      <c r="R68" s="25">
        <f ca="1">IF($H68="","",SUMIF('5'!$D$35:$D$44,Conf!$H68,'5'!$E$35:$E$44))+IF($H68="","",SUMIF('5'!$F$35:$I$41,Conf!$H68,'5'!$J$35:$J$41))+IF($H68="","",SUMIF('5'!$L$35:$M$41,Conf!$H68,'5'!$N$35:$N$41))</f>
        <v>0</v>
      </c>
      <c r="S68" s="25">
        <f ca="1">IF($H68="","",SUMIF('6'!$D$35:$D$44,Conf!$H68,'6'!$E$35:$E$44))+IF($H68="","",SUMIF('6'!$F$35:$I$41,Conf!$H68,'6'!$J$35:$J$41))+IF($H68="","",SUMIF('6'!$L$35:$M$41,Conf!$H68,'6'!$N$35:$N$41))</f>
        <v>0</v>
      </c>
      <c r="T68" s="25">
        <f ca="1">IF($H68="","",SUMIF('7'!$D$35:$D$44,Conf!$H68,'7'!$E$35:$E$44))+IF($H68="","",SUMIF('7'!$F$35:$I$41,Conf!$H68,'7'!$J$35:$J$41))+IF($H68="","",SUMIF('7'!$L$35:$M$41,Conf!$H68,'7'!$N$35:$N$41))</f>
        <v>0</v>
      </c>
      <c r="U68" s="25">
        <f ca="1">IF($H68="","",SUMIF('8'!$D$35:$D$44,Conf!$H68,'8'!$E$35:$E$44))+IF($H68="","",SUMIF('8'!$F$35:$I$41,Conf!$H68,'8'!$J$35:$J$41))+IF($H68="","",SUMIF('8'!$L$35:$M$41,Conf!$H68,'8'!$N$35:$N$41))</f>
        <v>0</v>
      </c>
      <c r="V68" s="25">
        <f ca="1">IF($H68="","",SUMIF('9'!$D$35:$D$44,Conf!$H68,'9'!$E$35:$E$44))+IF($H68="","",SUMIF('9'!$F$35:$I$41,Conf!$H68,'9'!$J$35:$J$41))+IF($H68="","",SUMIF('9'!$L$35:$M$41,Conf!$H68,'9'!$N$35:$N$41))</f>
        <v>0</v>
      </c>
      <c r="W68" s="25">
        <f ca="1">IF($H68="","",SUMIF('10'!$D$35:$D$44,Conf!$H68,'10'!$E$35:$E$44))+IF($H68="","",SUMIF('10'!$F$35:$I$41,Conf!$H68,'10'!$J$35:$J$41))+IF($H68="","",SUMIF('10'!$L$35:$M$41,Conf!$H68,'10'!$N$35:$N$41))</f>
        <v>0</v>
      </c>
      <c r="X68" s="25">
        <f ca="1">IF($H68="","",SUMIF('11'!$D$35:$D$44,Conf!$H68,'11'!$E$35:$E$44))+IF($H68="","",SUMIF('11'!$F$35:$I$41,Conf!$H68,'11'!$J$35:$J$41))+IF($H68="","",SUMIF('11'!$L$35:$M$41,Conf!$H68,'11'!$N$35:$N$41))</f>
        <v>0</v>
      </c>
      <c r="Y68" s="25">
        <f ca="1">IF($H68="","",SUMIF('12'!$D$35:$D$44,Conf!$H68,'12'!$E$35:$E$44))+IF($H68="","",SUMIF('12'!$F$35:$I$41,Conf!$H68,'12'!$J$35:$J$41))+IF($H68="","",SUMIF('12'!$L$35:$M$41,Conf!$H68,'12'!$N$35:$N$41))</f>
        <v>0</v>
      </c>
      <c r="Z68" s="25">
        <f ca="1">IF($H68="","",SUMIF('13'!$D$35:$D$44,Conf!$H68,'13'!$E$35:$E$44))+IF($H68="","",SUMIF('13'!$F$35:$I$41,Conf!$H68,'13'!$J$35:$J$41))+IF($H68="","",SUMIF('13'!$L$35:$M$41,Conf!$H68,'13'!$N$35:$N$41))</f>
        <v>0</v>
      </c>
      <c r="AA68" s="25">
        <f ca="1">IF($H68="","",SUMIF('14'!$D$35:$D$44,Conf!$H68,'14'!$E$35:$E$44))+IF($H68="","",SUMIF('14'!$F$35:$I$41,Conf!$H68,'14'!$J$35:$J$41))+IF($H68="","",SUMIF('14'!$L$35:$M$41,Conf!$H68,'14'!$N$35:$N$41))</f>
        <v>0</v>
      </c>
      <c r="AB68" s="25">
        <f ca="1">IF($H68="","",SUMIF('15'!$D$35:$D$44,Conf!$H68,'15'!$E$35:$E$44))+IF($H68="","",SUMIF('15'!$F$35:$I$41,Conf!$H68,'15'!$J$35:$J$41))+IF($H68="","",SUMIF('15'!$L$35:$M$41,Conf!$H68,'15'!$N$35:$N$41))</f>
        <v>0</v>
      </c>
      <c r="AC68" s="25">
        <f ca="1">IF($H68="","",SUMIF('16'!$D$35:$D$44,Conf!$H68,'16'!$E$35:$E$44))+IF($H68="","",SUMIF('16'!$F$35:$I$41,Conf!$H68,'16'!$J$35:$J$41))+IF($H68="","",SUMIF('16'!$L$35:$M$41,Conf!$H68,'16'!$N$35:$N$41))</f>
        <v>0</v>
      </c>
      <c r="AD68" s="25">
        <f ca="1">IF($H68="","",SUMIF('17'!$D$35:$D$44,Conf!$H68,'17'!$E$35:$E$44))+IF($H68="","",SUMIF('17'!$F$35:$I$41,Conf!$H68,'17'!$J$35:$J$41))+IF($H68="","",SUMIF('17'!$L$35:$M$41,Conf!$H68,'17'!$N$35:$N$41))</f>
        <v>0</v>
      </c>
      <c r="AE68" s="25">
        <f ca="1">IF($H68="","",SUMIF('18'!$D$35:$D$44,Conf!$H68,'18'!$E$35:$E$44))+IF($H68="","",SUMIF('18'!$F$35:$I$41,Conf!$H68,'18'!$J$35:$J$41))+IF($H68="","",SUMIF('18'!$L$35:$M$41,Conf!$H68,'18'!$N$35:$N$41))</f>
        <v>0</v>
      </c>
      <c r="AF68" s="25">
        <f ca="1">IF($H68="","",SUMIF('19'!$D$35:$D$44,Conf!$H68,'19'!$E$35:$E$44))+IF($H68="","",SUMIF('19'!$F$35:$I$41,Conf!$H68,'19'!$J$35:$J$41))+IF($H68="","",SUMIF('19'!$L$35:$M$41,Conf!$H68,'19'!$N$35:$N$41))</f>
        <v>0</v>
      </c>
      <c r="AG68" s="25" t="str">
        <f t="shared" ca="1" si="111"/>
        <v/>
      </c>
      <c r="AH68" s="25" t="str">
        <f t="shared" ca="1" si="112"/>
        <v/>
      </c>
      <c r="AI68" s="25" t="str">
        <f t="shared" ca="1" si="113"/>
        <v/>
      </c>
      <c r="AJ68" s="25" t="str">
        <f t="shared" ca="1" si="114"/>
        <v/>
      </c>
      <c r="AK68" s="25" t="str">
        <f t="shared" ca="1" si="115"/>
        <v/>
      </c>
      <c r="AL68" s="25" t="str">
        <f t="shared" ca="1" si="116"/>
        <v/>
      </c>
      <c r="AM68" s="25" t="str">
        <f t="shared" ca="1" si="117"/>
        <v/>
      </c>
      <c r="AN68" s="25" t="str">
        <f t="shared" ca="1" si="118"/>
        <v/>
      </c>
      <c r="AO68" s="25" t="str">
        <f t="shared" ca="1" si="119"/>
        <v/>
      </c>
      <c r="AP68" s="25" t="str">
        <f t="shared" ca="1" si="120"/>
        <v/>
      </c>
      <c r="AQ68" s="25" t="str">
        <f t="shared" ca="1" si="121"/>
        <v/>
      </c>
      <c r="AR68" s="25" t="str">
        <f t="shared" ca="1" si="122"/>
        <v/>
      </c>
      <c r="AS68" s="25" t="str">
        <f t="shared" ca="1" si="123"/>
        <v/>
      </c>
      <c r="AT68" s="25" t="str">
        <f t="shared" ca="1" si="124"/>
        <v/>
      </c>
      <c r="AU68" s="25" t="str">
        <f t="shared" ca="1" si="125"/>
        <v/>
      </c>
      <c r="AV68" s="25" t="str">
        <f t="shared" ca="1" si="126"/>
        <v/>
      </c>
      <c r="AW68" s="25" t="str">
        <f t="shared" ca="1" si="127"/>
        <v/>
      </c>
      <c r="AX68" s="25" t="str">
        <f t="shared" ca="1" si="128"/>
        <v/>
      </c>
      <c r="AY68" s="25" t="str">
        <f t="shared" ca="1" si="129"/>
        <v/>
      </c>
    </row>
    <row r="69" spans="5:51" x14ac:dyDescent="0.25">
      <c r="E69" s="25" t="str">
        <f>IF('12'!$D$20="","",'12'!$D$20)</f>
        <v/>
      </c>
      <c r="H69" s="25" t="str">
        <f>IF(PILOTOS!D26="","",PILOTOS!D26)</f>
        <v>Kevin MAGNUSSEN</v>
      </c>
      <c r="I69" s="83"/>
      <c r="J69" s="25">
        <f t="shared" ca="1" si="107"/>
        <v>0</v>
      </c>
      <c r="K69" s="25">
        <f t="shared" ca="1" si="108"/>
        <v>0</v>
      </c>
      <c r="L69" s="25">
        <f t="shared" ca="1" si="109"/>
        <v>0</v>
      </c>
      <c r="M69" s="25">
        <f t="shared" ca="1" si="110"/>
        <v>0</v>
      </c>
      <c r="N69" s="25">
        <f ca="1">IF($H69="","",SUMIF('1'!$D$35:$D$44,Conf!$H69,'1'!$E$35:$E$44))+IF($H69="","",SUMIF('1'!$F$35:$I$41,Conf!$H69,'1'!$J$35:$J$41))+IF($H69="","",SUMIF('1'!$L$35:$M$41,Conf!$H69,'1'!$N$35:$N$41))</f>
        <v>0</v>
      </c>
      <c r="O69" s="25">
        <f ca="1">IF($H69="","",SUMIF('2'!$D$35:$D$44,Conf!$H69,'2'!$E$35:$E$44))+IF($H69="","",SUMIF('2'!$F$35:$I$41,Conf!$H69,'2'!$J$35:$J$41))+IF($H69="","",SUMIF('2'!$L$35:$M$41,Conf!$H69,'2'!$N$35:$N$41))</f>
        <v>0</v>
      </c>
      <c r="P69" s="25">
        <f ca="1">IF($H69="","",SUMIF('3'!$D$35:$D$44,Conf!$H69,'3'!$E$35:$E$44))+IF($H69="","",SUMIF('3'!$F$35:$I$41,Conf!$H69,'3'!$J$35:$J$41))+IF($H69="","",SUMIF('3'!$L$35:$M$41,Conf!$H69,'3'!$N$35:$N$41))</f>
        <v>0</v>
      </c>
      <c r="Q69" s="25">
        <f ca="1">IF($H69="","",SUMIF('4'!$D$35:$D$44,Conf!$H69,'4'!$E$35:$E$44))+IF($H69="","",SUMIF('4'!$F$35:$I$41,Conf!$H69,'4'!$J$35:$J$41))+IF($H69="","",SUMIF('4'!$L$35:$M$41,Conf!$H69,'4'!$N$35:$N$41))</f>
        <v>0</v>
      </c>
      <c r="R69" s="25">
        <f ca="1">IF($H69="","",SUMIF('5'!$D$35:$D$44,Conf!$H69,'5'!$E$35:$E$44))+IF($H69="","",SUMIF('5'!$F$35:$I$41,Conf!$H69,'5'!$J$35:$J$41))+IF($H69="","",SUMIF('5'!$L$35:$M$41,Conf!$H69,'5'!$N$35:$N$41))</f>
        <v>0</v>
      </c>
      <c r="S69" s="25">
        <f ca="1">IF($H69="","",SUMIF('6'!$D$35:$D$44,Conf!$H69,'6'!$E$35:$E$44))+IF($H69="","",SUMIF('6'!$F$35:$I$41,Conf!$H69,'6'!$J$35:$J$41))+IF($H69="","",SUMIF('6'!$L$35:$M$41,Conf!$H69,'6'!$N$35:$N$41))</f>
        <v>0</v>
      </c>
      <c r="T69" s="25">
        <f ca="1">IF($H69="","",SUMIF('7'!$D$35:$D$44,Conf!$H69,'7'!$E$35:$E$44))+IF($H69="","",SUMIF('7'!$F$35:$I$41,Conf!$H69,'7'!$J$35:$J$41))+IF($H69="","",SUMIF('7'!$L$35:$M$41,Conf!$H69,'7'!$N$35:$N$41))</f>
        <v>0</v>
      </c>
      <c r="U69" s="25">
        <f ca="1">IF($H69="","",SUMIF('8'!$D$35:$D$44,Conf!$H69,'8'!$E$35:$E$44))+IF($H69="","",SUMIF('8'!$F$35:$I$41,Conf!$H69,'8'!$J$35:$J$41))+IF($H69="","",SUMIF('8'!$L$35:$M$41,Conf!$H69,'8'!$N$35:$N$41))</f>
        <v>0</v>
      </c>
      <c r="V69" s="25">
        <f ca="1">IF($H69="","",SUMIF('9'!$D$35:$D$44,Conf!$H69,'9'!$E$35:$E$44))+IF($H69="","",SUMIF('9'!$F$35:$I$41,Conf!$H69,'9'!$J$35:$J$41))+IF($H69="","",SUMIF('9'!$L$35:$M$41,Conf!$H69,'9'!$N$35:$N$41))</f>
        <v>0</v>
      </c>
      <c r="W69" s="25">
        <f ca="1">IF($H69="","",SUMIF('10'!$D$35:$D$44,Conf!$H69,'10'!$E$35:$E$44))+IF($H69="","",SUMIF('10'!$F$35:$I$41,Conf!$H69,'10'!$J$35:$J$41))+IF($H69="","",SUMIF('10'!$L$35:$M$41,Conf!$H69,'10'!$N$35:$N$41))</f>
        <v>0</v>
      </c>
      <c r="X69" s="25">
        <f ca="1">IF($H69="","",SUMIF('11'!$D$35:$D$44,Conf!$H69,'11'!$E$35:$E$44))+IF($H69="","",SUMIF('11'!$F$35:$I$41,Conf!$H69,'11'!$J$35:$J$41))+IF($H69="","",SUMIF('11'!$L$35:$M$41,Conf!$H69,'11'!$N$35:$N$41))</f>
        <v>0</v>
      </c>
      <c r="Y69" s="25">
        <f ca="1">IF($H69="","",SUMIF('12'!$D$35:$D$44,Conf!$H69,'12'!$E$35:$E$44))+IF($H69="","",SUMIF('12'!$F$35:$I$41,Conf!$H69,'12'!$J$35:$J$41))+IF($H69="","",SUMIF('12'!$L$35:$M$41,Conf!$H69,'12'!$N$35:$N$41))</f>
        <v>0</v>
      </c>
      <c r="Z69" s="25">
        <f ca="1">IF($H69="","",SUMIF('13'!$D$35:$D$44,Conf!$H69,'13'!$E$35:$E$44))+IF($H69="","",SUMIF('13'!$F$35:$I$41,Conf!$H69,'13'!$J$35:$J$41))+IF($H69="","",SUMIF('13'!$L$35:$M$41,Conf!$H69,'13'!$N$35:$N$41))</f>
        <v>0</v>
      </c>
      <c r="AA69" s="25">
        <f ca="1">IF($H69="","",SUMIF('14'!$D$35:$D$44,Conf!$H69,'14'!$E$35:$E$44))+IF($H69="","",SUMIF('14'!$F$35:$I$41,Conf!$H69,'14'!$J$35:$J$41))+IF($H69="","",SUMIF('14'!$L$35:$M$41,Conf!$H69,'14'!$N$35:$N$41))</f>
        <v>0</v>
      </c>
      <c r="AB69" s="25">
        <f ca="1">IF($H69="","",SUMIF('15'!$D$35:$D$44,Conf!$H69,'15'!$E$35:$E$44))+IF($H69="","",SUMIF('15'!$F$35:$I$41,Conf!$H69,'15'!$J$35:$J$41))+IF($H69="","",SUMIF('15'!$L$35:$M$41,Conf!$H69,'15'!$N$35:$N$41))</f>
        <v>0</v>
      </c>
      <c r="AC69" s="25">
        <f ca="1">IF($H69="","",SUMIF('16'!$D$35:$D$44,Conf!$H69,'16'!$E$35:$E$44))+IF($H69="","",SUMIF('16'!$F$35:$I$41,Conf!$H69,'16'!$J$35:$J$41))+IF($H69="","",SUMIF('16'!$L$35:$M$41,Conf!$H69,'16'!$N$35:$N$41))</f>
        <v>0</v>
      </c>
      <c r="AD69" s="25">
        <f ca="1">IF($H69="","",SUMIF('17'!$D$35:$D$44,Conf!$H69,'17'!$E$35:$E$44))+IF($H69="","",SUMIF('17'!$F$35:$I$41,Conf!$H69,'17'!$J$35:$J$41))+IF($H69="","",SUMIF('17'!$L$35:$M$41,Conf!$H69,'17'!$N$35:$N$41))</f>
        <v>0</v>
      </c>
      <c r="AE69" s="25">
        <f ca="1">IF($H69="","",SUMIF('18'!$D$35:$D$44,Conf!$H69,'18'!$E$35:$E$44))+IF($H69="","",SUMIF('18'!$F$35:$I$41,Conf!$H69,'18'!$J$35:$J$41))+IF($H69="","",SUMIF('18'!$L$35:$M$41,Conf!$H69,'18'!$N$35:$N$41))</f>
        <v>0</v>
      </c>
      <c r="AF69" s="25">
        <f ca="1">IF($H69="","",SUMIF('19'!$D$35:$D$44,Conf!$H69,'19'!$E$35:$E$44))+IF($H69="","",SUMIF('19'!$F$35:$I$41,Conf!$H69,'19'!$J$35:$J$41))+IF($H69="","",SUMIF('19'!$L$35:$M$41,Conf!$H69,'19'!$N$35:$N$41))</f>
        <v>0</v>
      </c>
      <c r="AG69" s="25" t="str">
        <f t="shared" ca="1" si="111"/>
        <v/>
      </c>
      <c r="AH69" s="25" t="str">
        <f t="shared" ca="1" si="112"/>
        <v/>
      </c>
      <c r="AI69" s="25" t="str">
        <f t="shared" ca="1" si="113"/>
        <v/>
      </c>
      <c r="AJ69" s="25" t="str">
        <f t="shared" ca="1" si="114"/>
        <v/>
      </c>
      <c r="AK69" s="25" t="str">
        <f t="shared" ca="1" si="115"/>
        <v/>
      </c>
      <c r="AL69" s="25" t="str">
        <f t="shared" ca="1" si="116"/>
        <v/>
      </c>
      <c r="AM69" s="25" t="str">
        <f t="shared" ca="1" si="117"/>
        <v/>
      </c>
      <c r="AN69" s="25" t="str">
        <f t="shared" ca="1" si="118"/>
        <v/>
      </c>
      <c r="AO69" s="25" t="str">
        <f t="shared" ca="1" si="119"/>
        <v/>
      </c>
      <c r="AP69" s="25" t="str">
        <f t="shared" ca="1" si="120"/>
        <v/>
      </c>
      <c r="AQ69" s="25" t="str">
        <f t="shared" ca="1" si="121"/>
        <v/>
      </c>
      <c r="AR69" s="25" t="str">
        <f t="shared" ca="1" si="122"/>
        <v/>
      </c>
      <c r="AS69" s="25" t="str">
        <f t="shared" ca="1" si="123"/>
        <v/>
      </c>
      <c r="AT69" s="25" t="str">
        <f t="shared" ca="1" si="124"/>
        <v/>
      </c>
      <c r="AU69" s="25" t="str">
        <f t="shared" ca="1" si="125"/>
        <v/>
      </c>
      <c r="AV69" s="25" t="str">
        <f t="shared" ca="1" si="126"/>
        <v/>
      </c>
      <c r="AW69" s="25" t="str">
        <f t="shared" ca="1" si="127"/>
        <v/>
      </c>
      <c r="AX69" s="25" t="str">
        <f t="shared" ca="1" si="128"/>
        <v/>
      </c>
      <c r="AY69" s="25" t="str">
        <f t="shared" ca="1" si="129"/>
        <v/>
      </c>
    </row>
    <row r="70" spans="5:51" x14ac:dyDescent="0.25">
      <c r="E70" s="25" t="str">
        <f>IF('12'!$D$21="","",'12'!$D$21)</f>
        <v/>
      </c>
      <c r="H70" s="25" t="str">
        <f>IF(PILOTOS!D27="","",PILOTOS!D27)</f>
        <v>Esteban GUTIERREZ</v>
      </c>
      <c r="I70" s="83"/>
      <c r="J70" s="25">
        <f t="shared" ca="1" si="107"/>
        <v>0</v>
      </c>
      <c r="K70" s="25">
        <f t="shared" ca="1" si="108"/>
        <v>0</v>
      </c>
      <c r="L70" s="25">
        <f t="shared" ca="1" si="109"/>
        <v>0</v>
      </c>
      <c r="M70" s="25">
        <f t="shared" ca="1" si="110"/>
        <v>0</v>
      </c>
      <c r="N70" s="25">
        <f ca="1">IF($H70="","",SUMIF('1'!$D$35:$D$44,Conf!$H70,'1'!$E$35:$E$44))+IF($H70="","",SUMIF('1'!$F$35:$I$41,Conf!$H70,'1'!$J$35:$J$41))+IF($H70="","",SUMIF('1'!$L$35:$M$41,Conf!$H70,'1'!$N$35:$N$41))</f>
        <v>0</v>
      </c>
      <c r="O70" s="25">
        <f ca="1">IF($H70="","",SUMIF('2'!$D$35:$D$44,Conf!$H70,'2'!$E$35:$E$44))+IF($H70="","",SUMIF('2'!$F$35:$I$41,Conf!$H70,'2'!$J$35:$J$41))+IF($H70="","",SUMIF('2'!$L$35:$M$41,Conf!$H70,'2'!$N$35:$N$41))</f>
        <v>0</v>
      </c>
      <c r="P70" s="25">
        <f ca="1">IF($H70="","",SUMIF('3'!$D$35:$D$44,Conf!$H70,'3'!$E$35:$E$44))+IF($H70="","",SUMIF('3'!$F$35:$I$41,Conf!$H70,'3'!$J$35:$J$41))+IF($H70="","",SUMIF('3'!$L$35:$M$41,Conf!$H70,'3'!$N$35:$N$41))</f>
        <v>0</v>
      </c>
      <c r="Q70" s="25">
        <f ca="1">IF($H70="","",SUMIF('4'!$D$35:$D$44,Conf!$H70,'4'!$E$35:$E$44))+IF($H70="","",SUMIF('4'!$F$35:$I$41,Conf!$H70,'4'!$J$35:$J$41))+IF($H70="","",SUMIF('4'!$L$35:$M$41,Conf!$H70,'4'!$N$35:$N$41))</f>
        <v>0</v>
      </c>
      <c r="R70" s="25">
        <f ca="1">IF($H70="","",SUMIF('5'!$D$35:$D$44,Conf!$H70,'5'!$E$35:$E$44))+IF($H70="","",SUMIF('5'!$F$35:$I$41,Conf!$H70,'5'!$J$35:$J$41))+IF($H70="","",SUMIF('5'!$L$35:$M$41,Conf!$H70,'5'!$N$35:$N$41))</f>
        <v>0</v>
      </c>
      <c r="S70" s="25">
        <f ca="1">IF($H70="","",SUMIF('6'!$D$35:$D$44,Conf!$H70,'6'!$E$35:$E$44))+IF($H70="","",SUMIF('6'!$F$35:$I$41,Conf!$H70,'6'!$J$35:$J$41))+IF($H70="","",SUMIF('6'!$L$35:$M$41,Conf!$H70,'6'!$N$35:$N$41))</f>
        <v>0</v>
      </c>
      <c r="T70" s="25">
        <f ca="1">IF($H70="","",SUMIF('7'!$D$35:$D$44,Conf!$H70,'7'!$E$35:$E$44))+IF($H70="","",SUMIF('7'!$F$35:$I$41,Conf!$H70,'7'!$J$35:$J$41))+IF($H70="","",SUMIF('7'!$L$35:$M$41,Conf!$H70,'7'!$N$35:$N$41))</f>
        <v>0</v>
      </c>
      <c r="U70" s="25">
        <f ca="1">IF($H70="","",SUMIF('8'!$D$35:$D$44,Conf!$H70,'8'!$E$35:$E$44))+IF($H70="","",SUMIF('8'!$F$35:$I$41,Conf!$H70,'8'!$J$35:$J$41))+IF($H70="","",SUMIF('8'!$L$35:$M$41,Conf!$H70,'8'!$N$35:$N$41))</f>
        <v>0</v>
      </c>
      <c r="V70" s="25">
        <f ca="1">IF($H70="","",SUMIF('9'!$D$35:$D$44,Conf!$H70,'9'!$E$35:$E$44))+IF($H70="","",SUMIF('9'!$F$35:$I$41,Conf!$H70,'9'!$J$35:$J$41))+IF($H70="","",SUMIF('9'!$L$35:$M$41,Conf!$H70,'9'!$N$35:$N$41))</f>
        <v>0</v>
      </c>
      <c r="W70" s="25">
        <f ca="1">IF($H70="","",SUMIF('10'!$D$35:$D$44,Conf!$H70,'10'!$E$35:$E$44))+IF($H70="","",SUMIF('10'!$F$35:$I$41,Conf!$H70,'10'!$J$35:$J$41))+IF($H70="","",SUMIF('10'!$L$35:$M$41,Conf!$H70,'10'!$N$35:$N$41))</f>
        <v>0</v>
      </c>
      <c r="X70" s="25">
        <f ca="1">IF($H70="","",SUMIF('11'!$D$35:$D$44,Conf!$H70,'11'!$E$35:$E$44))+IF($H70="","",SUMIF('11'!$F$35:$I$41,Conf!$H70,'11'!$J$35:$J$41))+IF($H70="","",SUMIF('11'!$L$35:$M$41,Conf!$H70,'11'!$N$35:$N$41))</f>
        <v>0</v>
      </c>
      <c r="Y70" s="25">
        <f ca="1">IF($H70="","",SUMIF('12'!$D$35:$D$44,Conf!$H70,'12'!$E$35:$E$44))+IF($H70="","",SUMIF('12'!$F$35:$I$41,Conf!$H70,'12'!$J$35:$J$41))+IF($H70="","",SUMIF('12'!$L$35:$M$41,Conf!$H70,'12'!$N$35:$N$41))</f>
        <v>0</v>
      </c>
      <c r="Z70" s="25">
        <f ca="1">IF($H70="","",SUMIF('13'!$D$35:$D$44,Conf!$H70,'13'!$E$35:$E$44))+IF($H70="","",SUMIF('13'!$F$35:$I$41,Conf!$H70,'13'!$J$35:$J$41))+IF($H70="","",SUMIF('13'!$L$35:$M$41,Conf!$H70,'13'!$N$35:$N$41))</f>
        <v>0</v>
      </c>
      <c r="AA70" s="25">
        <f ca="1">IF($H70="","",SUMIF('14'!$D$35:$D$44,Conf!$H70,'14'!$E$35:$E$44))+IF($H70="","",SUMIF('14'!$F$35:$I$41,Conf!$H70,'14'!$J$35:$J$41))+IF($H70="","",SUMIF('14'!$L$35:$M$41,Conf!$H70,'14'!$N$35:$N$41))</f>
        <v>0</v>
      </c>
      <c r="AB70" s="25">
        <f ca="1">IF($H70="","",SUMIF('15'!$D$35:$D$44,Conf!$H70,'15'!$E$35:$E$44))+IF($H70="","",SUMIF('15'!$F$35:$I$41,Conf!$H70,'15'!$J$35:$J$41))+IF($H70="","",SUMIF('15'!$L$35:$M$41,Conf!$H70,'15'!$N$35:$N$41))</f>
        <v>0</v>
      </c>
      <c r="AC70" s="25">
        <f ca="1">IF($H70="","",SUMIF('16'!$D$35:$D$44,Conf!$H70,'16'!$E$35:$E$44))+IF($H70="","",SUMIF('16'!$F$35:$I$41,Conf!$H70,'16'!$J$35:$J$41))+IF($H70="","",SUMIF('16'!$L$35:$M$41,Conf!$H70,'16'!$N$35:$N$41))</f>
        <v>0</v>
      </c>
      <c r="AD70" s="25">
        <f ca="1">IF($H70="","",SUMIF('17'!$D$35:$D$44,Conf!$H70,'17'!$E$35:$E$44))+IF($H70="","",SUMIF('17'!$F$35:$I$41,Conf!$H70,'17'!$J$35:$J$41))+IF($H70="","",SUMIF('17'!$L$35:$M$41,Conf!$H70,'17'!$N$35:$N$41))</f>
        <v>0</v>
      </c>
      <c r="AE70" s="25">
        <f ca="1">IF($H70="","",SUMIF('18'!$D$35:$D$44,Conf!$H70,'18'!$E$35:$E$44))+IF($H70="","",SUMIF('18'!$F$35:$I$41,Conf!$H70,'18'!$J$35:$J$41))+IF($H70="","",SUMIF('18'!$L$35:$M$41,Conf!$H70,'18'!$N$35:$N$41))</f>
        <v>0</v>
      </c>
      <c r="AF70" s="25">
        <f ca="1">IF($H70="","",SUMIF('19'!$D$35:$D$44,Conf!$H70,'19'!$E$35:$E$44))+IF($H70="","",SUMIF('19'!$F$35:$I$41,Conf!$H70,'19'!$J$35:$J$41))+IF($H70="","",SUMIF('19'!$L$35:$M$41,Conf!$H70,'19'!$N$35:$N$41))</f>
        <v>0</v>
      </c>
      <c r="AG70" s="25" t="str">
        <f t="shared" ca="1" si="111"/>
        <v/>
      </c>
      <c r="AH70" s="25" t="str">
        <f t="shared" ca="1" si="112"/>
        <v/>
      </c>
      <c r="AI70" s="25" t="str">
        <f t="shared" ca="1" si="113"/>
        <v/>
      </c>
      <c r="AJ70" s="25" t="str">
        <f t="shared" ca="1" si="114"/>
        <v/>
      </c>
      <c r="AK70" s="25" t="str">
        <f t="shared" ca="1" si="115"/>
        <v/>
      </c>
      <c r="AL70" s="25" t="str">
        <f t="shared" ca="1" si="116"/>
        <v/>
      </c>
      <c r="AM70" s="25" t="str">
        <f t="shared" ca="1" si="117"/>
        <v/>
      </c>
      <c r="AN70" s="25" t="str">
        <f t="shared" ca="1" si="118"/>
        <v/>
      </c>
      <c r="AO70" s="25" t="str">
        <f t="shared" ca="1" si="119"/>
        <v/>
      </c>
      <c r="AP70" s="25" t="str">
        <f t="shared" ca="1" si="120"/>
        <v/>
      </c>
      <c r="AQ70" s="25" t="str">
        <f t="shared" ca="1" si="121"/>
        <v/>
      </c>
      <c r="AR70" s="25" t="str">
        <f t="shared" ca="1" si="122"/>
        <v/>
      </c>
      <c r="AS70" s="25" t="str">
        <f t="shared" ca="1" si="123"/>
        <v/>
      </c>
      <c r="AT70" s="25" t="str">
        <f t="shared" ca="1" si="124"/>
        <v/>
      </c>
      <c r="AU70" s="25" t="str">
        <f t="shared" ca="1" si="125"/>
        <v/>
      </c>
      <c r="AV70" s="25" t="str">
        <f t="shared" ca="1" si="126"/>
        <v/>
      </c>
      <c r="AW70" s="25" t="str">
        <f t="shared" ca="1" si="127"/>
        <v/>
      </c>
      <c r="AX70" s="25" t="str">
        <f t="shared" ca="1" si="128"/>
        <v/>
      </c>
      <c r="AY70" s="25" t="str">
        <f t="shared" ca="1" si="129"/>
        <v/>
      </c>
    </row>
    <row r="71" spans="5:51" x14ac:dyDescent="0.25">
      <c r="E71" s="25" t="str">
        <f>IF('12'!$D$22="","",'12'!$D$22)</f>
        <v/>
      </c>
      <c r="H71" s="25" t="str">
        <f>IF(PILOTOS!D28="","",PILOTOS!D28)</f>
        <v>Jenson BUTTON</v>
      </c>
      <c r="I71" s="83"/>
      <c r="J71" s="25">
        <f t="shared" ca="1" si="107"/>
        <v>0</v>
      </c>
      <c r="K71" s="25">
        <f t="shared" ca="1" si="108"/>
        <v>0</v>
      </c>
      <c r="L71" s="25">
        <f t="shared" ca="1" si="109"/>
        <v>0</v>
      </c>
      <c r="M71" s="25">
        <f t="shared" ca="1" si="110"/>
        <v>0</v>
      </c>
      <c r="N71" s="25">
        <f ca="1">IF($H71="","",SUMIF('1'!$D$35:$D$44,Conf!$H71,'1'!$E$35:$E$44))+IF($H71="","",SUMIF('1'!$F$35:$I$41,Conf!$H71,'1'!$J$35:$J$41))+IF($H71="","",SUMIF('1'!$L$35:$M$41,Conf!$H71,'1'!$N$35:$N$41))</f>
        <v>0</v>
      </c>
      <c r="O71" s="25">
        <f ca="1">IF($H71="","",SUMIF('2'!$D$35:$D$44,Conf!$H71,'2'!$E$35:$E$44))+IF($H71="","",SUMIF('2'!$F$35:$I$41,Conf!$H71,'2'!$J$35:$J$41))+IF($H71="","",SUMIF('2'!$L$35:$M$41,Conf!$H71,'2'!$N$35:$N$41))</f>
        <v>0</v>
      </c>
      <c r="P71" s="25">
        <f ca="1">IF($H71="","",SUMIF('3'!$D$35:$D$44,Conf!$H71,'3'!$E$35:$E$44))+IF($H71="","",SUMIF('3'!$F$35:$I$41,Conf!$H71,'3'!$J$35:$J$41))+IF($H71="","",SUMIF('3'!$L$35:$M$41,Conf!$H71,'3'!$N$35:$N$41))</f>
        <v>0</v>
      </c>
      <c r="Q71" s="25">
        <f ca="1">IF($H71="","",SUMIF('4'!$D$35:$D$44,Conf!$H71,'4'!$E$35:$E$44))+IF($H71="","",SUMIF('4'!$F$35:$I$41,Conf!$H71,'4'!$J$35:$J$41))+IF($H71="","",SUMIF('4'!$L$35:$M$41,Conf!$H71,'4'!$N$35:$N$41))</f>
        <v>0</v>
      </c>
      <c r="R71" s="25">
        <f ca="1">IF($H71="","",SUMIF('5'!$D$35:$D$44,Conf!$H71,'5'!$E$35:$E$44))+IF($H71="","",SUMIF('5'!$F$35:$I$41,Conf!$H71,'5'!$J$35:$J$41))+IF($H71="","",SUMIF('5'!$L$35:$M$41,Conf!$H71,'5'!$N$35:$N$41))</f>
        <v>0</v>
      </c>
      <c r="S71" s="25">
        <f ca="1">IF($H71="","",SUMIF('6'!$D$35:$D$44,Conf!$H71,'6'!$E$35:$E$44))+IF($H71="","",SUMIF('6'!$F$35:$I$41,Conf!$H71,'6'!$J$35:$J$41))+IF($H71="","",SUMIF('6'!$L$35:$M$41,Conf!$H71,'6'!$N$35:$N$41))</f>
        <v>0</v>
      </c>
      <c r="T71" s="25">
        <f ca="1">IF($H71="","",SUMIF('7'!$D$35:$D$44,Conf!$H71,'7'!$E$35:$E$44))+IF($H71="","",SUMIF('7'!$F$35:$I$41,Conf!$H71,'7'!$J$35:$J$41))+IF($H71="","",SUMIF('7'!$L$35:$M$41,Conf!$H71,'7'!$N$35:$N$41))</f>
        <v>0</v>
      </c>
      <c r="U71" s="25">
        <f ca="1">IF($H71="","",SUMIF('8'!$D$35:$D$44,Conf!$H71,'8'!$E$35:$E$44))+IF($H71="","",SUMIF('8'!$F$35:$I$41,Conf!$H71,'8'!$J$35:$J$41))+IF($H71="","",SUMIF('8'!$L$35:$M$41,Conf!$H71,'8'!$N$35:$N$41))</f>
        <v>0</v>
      </c>
      <c r="V71" s="25">
        <f ca="1">IF($H71="","",SUMIF('9'!$D$35:$D$44,Conf!$H71,'9'!$E$35:$E$44))+IF($H71="","",SUMIF('9'!$F$35:$I$41,Conf!$H71,'9'!$J$35:$J$41))+IF($H71="","",SUMIF('9'!$L$35:$M$41,Conf!$H71,'9'!$N$35:$N$41))</f>
        <v>0</v>
      </c>
      <c r="W71" s="25">
        <f ca="1">IF($H71="","",SUMIF('10'!$D$35:$D$44,Conf!$H71,'10'!$E$35:$E$44))+IF($H71="","",SUMIF('10'!$F$35:$I$41,Conf!$H71,'10'!$J$35:$J$41))+IF($H71="","",SUMIF('10'!$L$35:$M$41,Conf!$H71,'10'!$N$35:$N$41))</f>
        <v>0</v>
      </c>
      <c r="X71" s="25">
        <f ca="1">IF($H71="","",SUMIF('11'!$D$35:$D$44,Conf!$H71,'11'!$E$35:$E$44))+IF($H71="","",SUMIF('11'!$F$35:$I$41,Conf!$H71,'11'!$J$35:$J$41))+IF($H71="","",SUMIF('11'!$L$35:$M$41,Conf!$H71,'11'!$N$35:$N$41))</f>
        <v>0</v>
      </c>
      <c r="Y71" s="25">
        <f ca="1">IF($H71="","",SUMIF('12'!$D$35:$D$44,Conf!$H71,'12'!$E$35:$E$44))+IF($H71="","",SUMIF('12'!$F$35:$I$41,Conf!$H71,'12'!$J$35:$J$41))+IF($H71="","",SUMIF('12'!$L$35:$M$41,Conf!$H71,'12'!$N$35:$N$41))</f>
        <v>0</v>
      </c>
      <c r="Z71" s="25">
        <f ca="1">IF($H71="","",SUMIF('13'!$D$35:$D$44,Conf!$H71,'13'!$E$35:$E$44))+IF($H71="","",SUMIF('13'!$F$35:$I$41,Conf!$H71,'13'!$J$35:$J$41))+IF($H71="","",SUMIF('13'!$L$35:$M$41,Conf!$H71,'13'!$N$35:$N$41))</f>
        <v>0</v>
      </c>
      <c r="AA71" s="25">
        <f ca="1">IF($H71="","",SUMIF('14'!$D$35:$D$44,Conf!$H71,'14'!$E$35:$E$44))+IF($H71="","",SUMIF('14'!$F$35:$I$41,Conf!$H71,'14'!$J$35:$J$41))+IF($H71="","",SUMIF('14'!$L$35:$M$41,Conf!$H71,'14'!$N$35:$N$41))</f>
        <v>0</v>
      </c>
      <c r="AB71" s="25">
        <f ca="1">IF($H71="","",SUMIF('15'!$D$35:$D$44,Conf!$H71,'15'!$E$35:$E$44))+IF($H71="","",SUMIF('15'!$F$35:$I$41,Conf!$H71,'15'!$J$35:$J$41))+IF($H71="","",SUMIF('15'!$L$35:$M$41,Conf!$H71,'15'!$N$35:$N$41))</f>
        <v>0</v>
      </c>
      <c r="AC71" s="25">
        <f ca="1">IF($H71="","",SUMIF('16'!$D$35:$D$44,Conf!$H71,'16'!$E$35:$E$44))+IF($H71="","",SUMIF('16'!$F$35:$I$41,Conf!$H71,'16'!$J$35:$J$41))+IF($H71="","",SUMIF('16'!$L$35:$M$41,Conf!$H71,'16'!$N$35:$N$41))</f>
        <v>0</v>
      </c>
      <c r="AD71" s="25">
        <f ca="1">IF($H71="","",SUMIF('17'!$D$35:$D$44,Conf!$H71,'17'!$E$35:$E$44))+IF($H71="","",SUMIF('17'!$F$35:$I$41,Conf!$H71,'17'!$J$35:$J$41))+IF($H71="","",SUMIF('17'!$L$35:$M$41,Conf!$H71,'17'!$N$35:$N$41))</f>
        <v>0</v>
      </c>
      <c r="AE71" s="25">
        <f ca="1">IF($H71="","",SUMIF('18'!$D$35:$D$44,Conf!$H71,'18'!$E$35:$E$44))+IF($H71="","",SUMIF('18'!$F$35:$I$41,Conf!$H71,'18'!$J$35:$J$41))+IF($H71="","",SUMIF('18'!$L$35:$M$41,Conf!$H71,'18'!$N$35:$N$41))</f>
        <v>0</v>
      </c>
      <c r="AF71" s="25">
        <f ca="1">IF($H71="","",SUMIF('19'!$D$35:$D$44,Conf!$H71,'19'!$E$35:$E$44))+IF($H71="","",SUMIF('19'!$F$35:$I$41,Conf!$H71,'19'!$J$35:$J$41))+IF($H71="","",SUMIF('19'!$L$35:$M$41,Conf!$H71,'19'!$N$35:$N$41))</f>
        <v>0</v>
      </c>
      <c r="AG71" s="25" t="str">
        <f t="shared" ca="1" si="111"/>
        <v/>
      </c>
      <c r="AH71" s="25" t="str">
        <f t="shared" ca="1" si="112"/>
        <v/>
      </c>
      <c r="AI71" s="25" t="str">
        <f t="shared" ca="1" si="113"/>
        <v/>
      </c>
      <c r="AJ71" s="25" t="str">
        <f t="shared" ca="1" si="114"/>
        <v/>
      </c>
      <c r="AK71" s="25" t="str">
        <f t="shared" ca="1" si="115"/>
        <v/>
      </c>
      <c r="AL71" s="25" t="str">
        <f t="shared" ca="1" si="116"/>
        <v/>
      </c>
      <c r="AM71" s="25" t="str">
        <f t="shared" ca="1" si="117"/>
        <v/>
      </c>
      <c r="AN71" s="25" t="str">
        <f t="shared" ca="1" si="118"/>
        <v/>
      </c>
      <c r="AO71" s="25" t="str">
        <f t="shared" ca="1" si="119"/>
        <v/>
      </c>
      <c r="AP71" s="25" t="str">
        <f t="shared" ca="1" si="120"/>
        <v/>
      </c>
      <c r="AQ71" s="25" t="str">
        <f t="shared" ca="1" si="121"/>
        <v/>
      </c>
      <c r="AR71" s="25" t="str">
        <f t="shared" ca="1" si="122"/>
        <v/>
      </c>
      <c r="AS71" s="25" t="str">
        <f t="shared" ca="1" si="123"/>
        <v/>
      </c>
      <c r="AT71" s="25" t="str">
        <f t="shared" ca="1" si="124"/>
        <v/>
      </c>
      <c r="AU71" s="25" t="str">
        <f t="shared" ca="1" si="125"/>
        <v/>
      </c>
      <c r="AV71" s="25" t="str">
        <f t="shared" ca="1" si="126"/>
        <v/>
      </c>
      <c r="AW71" s="25" t="str">
        <f t="shared" ca="1" si="127"/>
        <v/>
      </c>
      <c r="AX71" s="25" t="str">
        <f t="shared" ca="1" si="128"/>
        <v/>
      </c>
      <c r="AY71" s="25" t="str">
        <f t="shared" ca="1" si="129"/>
        <v/>
      </c>
    </row>
    <row r="72" spans="5:51" x14ac:dyDescent="0.25">
      <c r="E72" s="25" t="str">
        <f>IF('12'!$D$23="","",'12'!$D$23)</f>
        <v/>
      </c>
      <c r="H72" s="25" t="str">
        <f>IF(PILOTOS!D29="","",PILOTOS!D29)</f>
        <v>Jean-Eric VERGNE</v>
      </c>
      <c r="I72" s="83"/>
      <c r="J72" s="25">
        <f t="shared" ca="1" si="107"/>
        <v>0</v>
      </c>
      <c r="K72" s="25">
        <f t="shared" ca="1" si="108"/>
        <v>0</v>
      </c>
      <c r="L72" s="25">
        <f t="shared" ca="1" si="109"/>
        <v>0</v>
      </c>
      <c r="M72" s="25">
        <f t="shared" ca="1" si="110"/>
        <v>0</v>
      </c>
      <c r="N72" s="25">
        <f ca="1">IF($H72="","",SUMIF('1'!$D$35:$D$44,Conf!$H72,'1'!$E$35:$E$44))+IF($H72="","",SUMIF('1'!$F$35:$I$41,Conf!$H72,'1'!$J$35:$J$41))+IF($H72="","",SUMIF('1'!$L$35:$M$41,Conf!$H72,'1'!$N$35:$N$41))</f>
        <v>0</v>
      </c>
      <c r="O72" s="25">
        <f ca="1">IF($H72="","",SUMIF('2'!$D$35:$D$44,Conf!$H72,'2'!$E$35:$E$44))+IF($H72="","",SUMIF('2'!$F$35:$I$41,Conf!$H72,'2'!$J$35:$J$41))+IF($H72="","",SUMIF('2'!$L$35:$M$41,Conf!$H72,'2'!$N$35:$N$41))</f>
        <v>0</v>
      </c>
      <c r="P72" s="25">
        <f ca="1">IF($H72="","",SUMIF('3'!$D$35:$D$44,Conf!$H72,'3'!$E$35:$E$44))+IF($H72="","",SUMIF('3'!$F$35:$I$41,Conf!$H72,'3'!$J$35:$J$41))+IF($H72="","",SUMIF('3'!$L$35:$M$41,Conf!$H72,'3'!$N$35:$N$41))</f>
        <v>0</v>
      </c>
      <c r="Q72" s="25">
        <f ca="1">IF($H72="","",SUMIF('4'!$D$35:$D$44,Conf!$H72,'4'!$E$35:$E$44))+IF($H72="","",SUMIF('4'!$F$35:$I$41,Conf!$H72,'4'!$J$35:$J$41))+IF($H72="","",SUMIF('4'!$L$35:$M$41,Conf!$H72,'4'!$N$35:$N$41))</f>
        <v>0</v>
      </c>
      <c r="R72" s="25">
        <f ca="1">IF($H72="","",SUMIF('5'!$D$35:$D$44,Conf!$H72,'5'!$E$35:$E$44))+IF($H72="","",SUMIF('5'!$F$35:$I$41,Conf!$H72,'5'!$J$35:$J$41))+IF($H72="","",SUMIF('5'!$L$35:$M$41,Conf!$H72,'5'!$N$35:$N$41))</f>
        <v>0</v>
      </c>
      <c r="S72" s="25">
        <f ca="1">IF($H72="","",SUMIF('6'!$D$35:$D$44,Conf!$H72,'6'!$E$35:$E$44))+IF($H72="","",SUMIF('6'!$F$35:$I$41,Conf!$H72,'6'!$J$35:$J$41))+IF($H72="","",SUMIF('6'!$L$35:$M$41,Conf!$H72,'6'!$N$35:$N$41))</f>
        <v>0</v>
      </c>
      <c r="T72" s="25">
        <f ca="1">IF($H72="","",SUMIF('7'!$D$35:$D$44,Conf!$H72,'7'!$E$35:$E$44))+IF($H72="","",SUMIF('7'!$F$35:$I$41,Conf!$H72,'7'!$J$35:$J$41))+IF($H72="","",SUMIF('7'!$L$35:$M$41,Conf!$H72,'7'!$N$35:$N$41))</f>
        <v>0</v>
      </c>
      <c r="U72" s="25">
        <f ca="1">IF($H72="","",SUMIF('8'!$D$35:$D$44,Conf!$H72,'8'!$E$35:$E$44))+IF($H72="","",SUMIF('8'!$F$35:$I$41,Conf!$H72,'8'!$J$35:$J$41))+IF($H72="","",SUMIF('8'!$L$35:$M$41,Conf!$H72,'8'!$N$35:$N$41))</f>
        <v>0</v>
      </c>
      <c r="V72" s="25">
        <f ca="1">IF($H72="","",SUMIF('9'!$D$35:$D$44,Conf!$H72,'9'!$E$35:$E$44))+IF($H72="","",SUMIF('9'!$F$35:$I$41,Conf!$H72,'9'!$J$35:$J$41))+IF($H72="","",SUMIF('9'!$L$35:$M$41,Conf!$H72,'9'!$N$35:$N$41))</f>
        <v>0</v>
      </c>
      <c r="W72" s="25">
        <f ca="1">IF($H72="","",SUMIF('10'!$D$35:$D$44,Conf!$H72,'10'!$E$35:$E$44))+IF($H72="","",SUMIF('10'!$F$35:$I$41,Conf!$H72,'10'!$J$35:$J$41))+IF($H72="","",SUMIF('10'!$L$35:$M$41,Conf!$H72,'10'!$N$35:$N$41))</f>
        <v>0</v>
      </c>
      <c r="X72" s="25">
        <f ca="1">IF($H72="","",SUMIF('11'!$D$35:$D$44,Conf!$H72,'11'!$E$35:$E$44))+IF($H72="","",SUMIF('11'!$F$35:$I$41,Conf!$H72,'11'!$J$35:$J$41))+IF($H72="","",SUMIF('11'!$L$35:$M$41,Conf!$H72,'11'!$N$35:$N$41))</f>
        <v>0</v>
      </c>
      <c r="Y72" s="25">
        <f ca="1">IF($H72="","",SUMIF('12'!$D$35:$D$44,Conf!$H72,'12'!$E$35:$E$44))+IF($H72="","",SUMIF('12'!$F$35:$I$41,Conf!$H72,'12'!$J$35:$J$41))+IF($H72="","",SUMIF('12'!$L$35:$M$41,Conf!$H72,'12'!$N$35:$N$41))</f>
        <v>0</v>
      </c>
      <c r="Z72" s="25">
        <f ca="1">IF($H72="","",SUMIF('13'!$D$35:$D$44,Conf!$H72,'13'!$E$35:$E$44))+IF($H72="","",SUMIF('13'!$F$35:$I$41,Conf!$H72,'13'!$J$35:$J$41))+IF($H72="","",SUMIF('13'!$L$35:$M$41,Conf!$H72,'13'!$N$35:$N$41))</f>
        <v>0</v>
      </c>
      <c r="AA72" s="25">
        <f ca="1">IF($H72="","",SUMIF('14'!$D$35:$D$44,Conf!$H72,'14'!$E$35:$E$44))+IF($H72="","",SUMIF('14'!$F$35:$I$41,Conf!$H72,'14'!$J$35:$J$41))+IF($H72="","",SUMIF('14'!$L$35:$M$41,Conf!$H72,'14'!$N$35:$N$41))</f>
        <v>0</v>
      </c>
      <c r="AB72" s="25">
        <f ca="1">IF($H72="","",SUMIF('15'!$D$35:$D$44,Conf!$H72,'15'!$E$35:$E$44))+IF($H72="","",SUMIF('15'!$F$35:$I$41,Conf!$H72,'15'!$J$35:$J$41))+IF($H72="","",SUMIF('15'!$L$35:$M$41,Conf!$H72,'15'!$N$35:$N$41))</f>
        <v>0</v>
      </c>
      <c r="AC72" s="25">
        <f ca="1">IF($H72="","",SUMIF('16'!$D$35:$D$44,Conf!$H72,'16'!$E$35:$E$44))+IF($H72="","",SUMIF('16'!$F$35:$I$41,Conf!$H72,'16'!$J$35:$J$41))+IF($H72="","",SUMIF('16'!$L$35:$M$41,Conf!$H72,'16'!$N$35:$N$41))</f>
        <v>0</v>
      </c>
      <c r="AD72" s="25">
        <f ca="1">IF($H72="","",SUMIF('17'!$D$35:$D$44,Conf!$H72,'17'!$E$35:$E$44))+IF($H72="","",SUMIF('17'!$F$35:$I$41,Conf!$H72,'17'!$J$35:$J$41))+IF($H72="","",SUMIF('17'!$L$35:$M$41,Conf!$H72,'17'!$N$35:$N$41))</f>
        <v>0</v>
      </c>
      <c r="AE72" s="25">
        <f ca="1">IF($H72="","",SUMIF('18'!$D$35:$D$44,Conf!$H72,'18'!$E$35:$E$44))+IF($H72="","",SUMIF('18'!$F$35:$I$41,Conf!$H72,'18'!$J$35:$J$41))+IF($H72="","",SUMIF('18'!$L$35:$M$41,Conf!$H72,'18'!$N$35:$N$41))</f>
        <v>0</v>
      </c>
      <c r="AF72" s="25">
        <f ca="1">IF($H72="","",SUMIF('19'!$D$35:$D$44,Conf!$H72,'19'!$E$35:$E$44))+IF($H72="","",SUMIF('19'!$F$35:$I$41,Conf!$H72,'19'!$J$35:$J$41))+IF($H72="","",SUMIF('19'!$L$35:$M$41,Conf!$H72,'19'!$N$35:$N$41))</f>
        <v>0</v>
      </c>
      <c r="AG72" s="25" t="str">
        <f t="shared" ca="1" si="111"/>
        <v/>
      </c>
      <c r="AH72" s="25" t="str">
        <f t="shared" ca="1" si="112"/>
        <v/>
      </c>
      <c r="AI72" s="25" t="str">
        <f t="shared" ca="1" si="113"/>
        <v/>
      </c>
      <c r="AJ72" s="25" t="str">
        <f t="shared" ca="1" si="114"/>
        <v/>
      </c>
      <c r="AK72" s="25" t="str">
        <f t="shared" ca="1" si="115"/>
        <v/>
      </c>
      <c r="AL72" s="25" t="str">
        <f t="shared" ca="1" si="116"/>
        <v/>
      </c>
      <c r="AM72" s="25" t="str">
        <f t="shared" ca="1" si="117"/>
        <v/>
      </c>
      <c r="AN72" s="25" t="str">
        <f t="shared" ca="1" si="118"/>
        <v/>
      </c>
      <c r="AO72" s="25" t="str">
        <f t="shared" ca="1" si="119"/>
        <v/>
      </c>
      <c r="AP72" s="25" t="str">
        <f t="shared" ca="1" si="120"/>
        <v/>
      </c>
      <c r="AQ72" s="25" t="str">
        <f t="shared" ca="1" si="121"/>
        <v/>
      </c>
      <c r="AR72" s="25" t="str">
        <f t="shared" ca="1" si="122"/>
        <v/>
      </c>
      <c r="AS72" s="25" t="str">
        <f t="shared" ca="1" si="123"/>
        <v/>
      </c>
      <c r="AT72" s="25" t="str">
        <f t="shared" ca="1" si="124"/>
        <v/>
      </c>
      <c r="AU72" s="25" t="str">
        <f t="shared" ca="1" si="125"/>
        <v/>
      </c>
      <c r="AV72" s="25" t="str">
        <f t="shared" ca="1" si="126"/>
        <v/>
      </c>
      <c r="AW72" s="25" t="str">
        <f t="shared" ca="1" si="127"/>
        <v/>
      </c>
      <c r="AX72" s="25" t="str">
        <f t="shared" ca="1" si="128"/>
        <v/>
      </c>
      <c r="AY72" s="25" t="str">
        <f t="shared" ca="1" si="129"/>
        <v/>
      </c>
    </row>
    <row r="73" spans="5:51" x14ac:dyDescent="0.25">
      <c r="E73" s="24" t="str">
        <f>C14</f>
        <v>GP ITALIA</v>
      </c>
      <c r="H73" s="25" t="str">
        <f>IF(PILOTOS!D30="","",PILOTOS!D30)</f>
        <v>Daniil KVYAT</v>
      </c>
      <c r="I73" s="83"/>
      <c r="J73" s="25">
        <f t="shared" ca="1" si="107"/>
        <v>0</v>
      </c>
      <c r="K73" s="25">
        <f t="shared" ca="1" si="108"/>
        <v>0</v>
      </c>
      <c r="L73" s="25">
        <f t="shared" ca="1" si="109"/>
        <v>0</v>
      </c>
      <c r="M73" s="25">
        <f t="shared" ca="1" si="110"/>
        <v>0</v>
      </c>
      <c r="N73" s="25">
        <f ca="1">IF($H73="","",SUMIF('1'!$D$35:$D$44,Conf!$H73,'1'!$E$35:$E$44))+IF($H73="","",SUMIF('1'!$F$35:$I$41,Conf!$H73,'1'!$J$35:$J$41))+IF($H73="","",SUMIF('1'!$L$35:$M$41,Conf!$H73,'1'!$N$35:$N$41))</f>
        <v>0</v>
      </c>
      <c r="O73" s="25">
        <f ca="1">IF($H73="","",SUMIF('2'!$D$35:$D$44,Conf!$H73,'2'!$E$35:$E$44))+IF($H73="","",SUMIF('2'!$F$35:$I$41,Conf!$H73,'2'!$J$35:$J$41))+IF($H73="","",SUMIF('2'!$L$35:$M$41,Conf!$H73,'2'!$N$35:$N$41))</f>
        <v>0</v>
      </c>
      <c r="P73" s="25">
        <f ca="1">IF($H73="","",SUMIF('3'!$D$35:$D$44,Conf!$H73,'3'!$E$35:$E$44))+IF($H73="","",SUMIF('3'!$F$35:$I$41,Conf!$H73,'3'!$J$35:$J$41))+IF($H73="","",SUMIF('3'!$L$35:$M$41,Conf!$H73,'3'!$N$35:$N$41))</f>
        <v>0</v>
      </c>
      <c r="Q73" s="25">
        <f ca="1">IF($H73="","",SUMIF('4'!$D$35:$D$44,Conf!$H73,'4'!$E$35:$E$44))+IF($H73="","",SUMIF('4'!$F$35:$I$41,Conf!$H73,'4'!$J$35:$J$41))+IF($H73="","",SUMIF('4'!$L$35:$M$41,Conf!$H73,'4'!$N$35:$N$41))</f>
        <v>0</v>
      </c>
      <c r="R73" s="25">
        <f ca="1">IF($H73="","",SUMIF('5'!$D$35:$D$44,Conf!$H73,'5'!$E$35:$E$44))+IF($H73="","",SUMIF('5'!$F$35:$I$41,Conf!$H73,'5'!$J$35:$J$41))+IF($H73="","",SUMIF('5'!$L$35:$M$41,Conf!$H73,'5'!$N$35:$N$41))</f>
        <v>0</v>
      </c>
      <c r="S73" s="25">
        <f ca="1">IF($H73="","",SUMIF('6'!$D$35:$D$44,Conf!$H73,'6'!$E$35:$E$44))+IF($H73="","",SUMIF('6'!$F$35:$I$41,Conf!$H73,'6'!$J$35:$J$41))+IF($H73="","",SUMIF('6'!$L$35:$M$41,Conf!$H73,'6'!$N$35:$N$41))</f>
        <v>0</v>
      </c>
      <c r="T73" s="25">
        <f ca="1">IF($H73="","",SUMIF('7'!$D$35:$D$44,Conf!$H73,'7'!$E$35:$E$44))+IF($H73="","",SUMIF('7'!$F$35:$I$41,Conf!$H73,'7'!$J$35:$J$41))+IF($H73="","",SUMIF('7'!$L$35:$M$41,Conf!$H73,'7'!$N$35:$N$41))</f>
        <v>0</v>
      </c>
      <c r="U73" s="25">
        <f ca="1">IF($H73="","",SUMIF('8'!$D$35:$D$44,Conf!$H73,'8'!$E$35:$E$44))+IF($H73="","",SUMIF('8'!$F$35:$I$41,Conf!$H73,'8'!$J$35:$J$41))+IF($H73="","",SUMIF('8'!$L$35:$M$41,Conf!$H73,'8'!$N$35:$N$41))</f>
        <v>0</v>
      </c>
      <c r="V73" s="25">
        <f ca="1">IF($H73="","",SUMIF('9'!$D$35:$D$44,Conf!$H73,'9'!$E$35:$E$44))+IF($H73="","",SUMIF('9'!$F$35:$I$41,Conf!$H73,'9'!$J$35:$J$41))+IF($H73="","",SUMIF('9'!$L$35:$M$41,Conf!$H73,'9'!$N$35:$N$41))</f>
        <v>0</v>
      </c>
      <c r="W73" s="25">
        <f ca="1">IF($H73="","",SUMIF('10'!$D$35:$D$44,Conf!$H73,'10'!$E$35:$E$44))+IF($H73="","",SUMIF('10'!$F$35:$I$41,Conf!$H73,'10'!$J$35:$J$41))+IF($H73="","",SUMIF('10'!$L$35:$M$41,Conf!$H73,'10'!$N$35:$N$41))</f>
        <v>0</v>
      </c>
      <c r="X73" s="25">
        <f ca="1">IF($H73="","",SUMIF('11'!$D$35:$D$44,Conf!$H73,'11'!$E$35:$E$44))+IF($H73="","",SUMIF('11'!$F$35:$I$41,Conf!$H73,'11'!$J$35:$J$41))+IF($H73="","",SUMIF('11'!$L$35:$M$41,Conf!$H73,'11'!$N$35:$N$41))</f>
        <v>0</v>
      </c>
      <c r="Y73" s="25">
        <f ca="1">IF($H73="","",SUMIF('12'!$D$35:$D$44,Conf!$H73,'12'!$E$35:$E$44))+IF($H73="","",SUMIF('12'!$F$35:$I$41,Conf!$H73,'12'!$J$35:$J$41))+IF($H73="","",SUMIF('12'!$L$35:$M$41,Conf!$H73,'12'!$N$35:$N$41))</f>
        <v>0</v>
      </c>
      <c r="Z73" s="25">
        <f ca="1">IF($H73="","",SUMIF('13'!$D$35:$D$44,Conf!$H73,'13'!$E$35:$E$44))+IF($H73="","",SUMIF('13'!$F$35:$I$41,Conf!$H73,'13'!$J$35:$J$41))+IF($H73="","",SUMIF('13'!$L$35:$M$41,Conf!$H73,'13'!$N$35:$N$41))</f>
        <v>0</v>
      </c>
      <c r="AA73" s="25">
        <f ca="1">IF($H73="","",SUMIF('14'!$D$35:$D$44,Conf!$H73,'14'!$E$35:$E$44))+IF($H73="","",SUMIF('14'!$F$35:$I$41,Conf!$H73,'14'!$J$35:$J$41))+IF($H73="","",SUMIF('14'!$L$35:$M$41,Conf!$H73,'14'!$N$35:$N$41))</f>
        <v>0</v>
      </c>
      <c r="AB73" s="25">
        <f ca="1">IF($H73="","",SUMIF('15'!$D$35:$D$44,Conf!$H73,'15'!$E$35:$E$44))+IF($H73="","",SUMIF('15'!$F$35:$I$41,Conf!$H73,'15'!$J$35:$J$41))+IF($H73="","",SUMIF('15'!$L$35:$M$41,Conf!$H73,'15'!$N$35:$N$41))</f>
        <v>0</v>
      </c>
      <c r="AC73" s="25">
        <f ca="1">IF($H73="","",SUMIF('16'!$D$35:$D$44,Conf!$H73,'16'!$E$35:$E$44))+IF($H73="","",SUMIF('16'!$F$35:$I$41,Conf!$H73,'16'!$J$35:$J$41))+IF($H73="","",SUMIF('16'!$L$35:$M$41,Conf!$H73,'16'!$N$35:$N$41))</f>
        <v>0</v>
      </c>
      <c r="AD73" s="25">
        <f ca="1">IF($H73="","",SUMIF('17'!$D$35:$D$44,Conf!$H73,'17'!$E$35:$E$44))+IF($H73="","",SUMIF('17'!$F$35:$I$41,Conf!$H73,'17'!$J$35:$J$41))+IF($H73="","",SUMIF('17'!$L$35:$M$41,Conf!$H73,'17'!$N$35:$N$41))</f>
        <v>0</v>
      </c>
      <c r="AE73" s="25">
        <f ca="1">IF($H73="","",SUMIF('18'!$D$35:$D$44,Conf!$H73,'18'!$E$35:$E$44))+IF($H73="","",SUMIF('18'!$F$35:$I$41,Conf!$H73,'18'!$J$35:$J$41))+IF($H73="","",SUMIF('18'!$L$35:$M$41,Conf!$H73,'18'!$N$35:$N$41))</f>
        <v>0</v>
      </c>
      <c r="AF73" s="25">
        <f ca="1">IF($H73="","",SUMIF('19'!$D$35:$D$44,Conf!$H73,'19'!$E$35:$E$44))+IF($H73="","",SUMIF('19'!$F$35:$I$41,Conf!$H73,'19'!$J$35:$J$41))+IF($H73="","",SUMIF('19'!$L$35:$M$41,Conf!$H73,'19'!$N$35:$N$41))</f>
        <v>0</v>
      </c>
      <c r="AG73" s="25" t="str">
        <f t="shared" ca="1" si="111"/>
        <v/>
      </c>
      <c r="AH73" s="25" t="str">
        <f t="shared" ca="1" si="112"/>
        <v/>
      </c>
      <c r="AI73" s="25" t="str">
        <f t="shared" ca="1" si="113"/>
        <v/>
      </c>
      <c r="AJ73" s="25" t="str">
        <f t="shared" ca="1" si="114"/>
        <v/>
      </c>
      <c r="AK73" s="25" t="str">
        <f t="shared" ca="1" si="115"/>
        <v/>
      </c>
      <c r="AL73" s="25" t="str">
        <f t="shared" ca="1" si="116"/>
        <v/>
      </c>
      <c r="AM73" s="25" t="str">
        <f t="shared" ca="1" si="117"/>
        <v/>
      </c>
      <c r="AN73" s="25" t="str">
        <f t="shared" ca="1" si="118"/>
        <v/>
      </c>
      <c r="AO73" s="25" t="str">
        <f t="shared" ca="1" si="119"/>
        <v/>
      </c>
      <c r="AP73" s="25" t="str">
        <f t="shared" ca="1" si="120"/>
        <v/>
      </c>
      <c r="AQ73" s="25" t="str">
        <f t="shared" ca="1" si="121"/>
        <v/>
      </c>
      <c r="AR73" s="25" t="str">
        <f t="shared" ca="1" si="122"/>
        <v/>
      </c>
      <c r="AS73" s="25" t="str">
        <f t="shared" ca="1" si="123"/>
        <v/>
      </c>
      <c r="AT73" s="25" t="str">
        <f t="shared" ca="1" si="124"/>
        <v/>
      </c>
      <c r="AU73" s="25" t="str">
        <f t="shared" ca="1" si="125"/>
        <v/>
      </c>
      <c r="AV73" s="25" t="str">
        <f t="shared" ca="1" si="126"/>
        <v/>
      </c>
      <c r="AW73" s="25" t="str">
        <f t="shared" ca="1" si="127"/>
        <v/>
      </c>
      <c r="AX73" s="25" t="str">
        <f t="shared" ca="1" si="128"/>
        <v/>
      </c>
      <c r="AY73" s="25" t="str">
        <f t="shared" ca="1" si="129"/>
        <v/>
      </c>
    </row>
    <row r="74" spans="5:51" x14ac:dyDescent="0.25">
      <c r="E74" s="24" t="str">
        <f>IF('13'!$D$19="","",'13'!$D$19)</f>
        <v/>
      </c>
      <c r="H74" s="25" t="str">
        <f>IF(PILOTOS!D31="","",PILOTOS!D31)</f>
        <v>Nico HULKENBERG</v>
      </c>
      <c r="I74" s="83"/>
      <c r="J74" s="25">
        <f t="shared" ca="1" si="107"/>
        <v>0</v>
      </c>
      <c r="K74" s="25">
        <f t="shared" ca="1" si="108"/>
        <v>0</v>
      </c>
      <c r="L74" s="25">
        <f t="shared" ca="1" si="109"/>
        <v>0</v>
      </c>
      <c r="M74" s="25">
        <f t="shared" ca="1" si="110"/>
        <v>0</v>
      </c>
      <c r="N74" s="25">
        <f ca="1">IF($H74="","",SUMIF('1'!$D$35:$D$44,Conf!$H74,'1'!$E$35:$E$44))+IF($H74="","",SUMIF('1'!$F$35:$I$41,Conf!$H74,'1'!$J$35:$J$41))+IF($H74="","",SUMIF('1'!$L$35:$M$41,Conf!$H74,'1'!$N$35:$N$41))</f>
        <v>0</v>
      </c>
      <c r="O74" s="25">
        <f ca="1">IF($H74="","",SUMIF('2'!$D$35:$D$44,Conf!$H74,'2'!$E$35:$E$44))+IF($H74="","",SUMIF('2'!$F$35:$I$41,Conf!$H74,'2'!$J$35:$J$41))+IF($H74="","",SUMIF('2'!$L$35:$M$41,Conf!$H74,'2'!$N$35:$N$41))</f>
        <v>0</v>
      </c>
      <c r="P74" s="25">
        <f ca="1">IF($H74="","",SUMIF('3'!$D$35:$D$44,Conf!$H74,'3'!$E$35:$E$44))+IF($H74="","",SUMIF('3'!$F$35:$I$41,Conf!$H74,'3'!$J$35:$J$41))+IF($H74="","",SUMIF('3'!$L$35:$M$41,Conf!$H74,'3'!$N$35:$N$41))</f>
        <v>0</v>
      </c>
      <c r="Q74" s="25">
        <f ca="1">IF($H74="","",SUMIF('4'!$D$35:$D$44,Conf!$H74,'4'!$E$35:$E$44))+IF($H74="","",SUMIF('4'!$F$35:$I$41,Conf!$H74,'4'!$J$35:$J$41))+IF($H74="","",SUMIF('4'!$L$35:$M$41,Conf!$H74,'4'!$N$35:$N$41))</f>
        <v>0</v>
      </c>
      <c r="R74" s="25">
        <f ca="1">IF($H74="","",SUMIF('5'!$D$35:$D$44,Conf!$H74,'5'!$E$35:$E$44))+IF($H74="","",SUMIF('5'!$F$35:$I$41,Conf!$H74,'5'!$J$35:$J$41))+IF($H74="","",SUMIF('5'!$L$35:$M$41,Conf!$H74,'5'!$N$35:$N$41))</f>
        <v>0</v>
      </c>
      <c r="S74" s="25">
        <f ca="1">IF($H74="","",SUMIF('6'!$D$35:$D$44,Conf!$H74,'6'!$E$35:$E$44))+IF($H74="","",SUMIF('6'!$F$35:$I$41,Conf!$H74,'6'!$J$35:$J$41))+IF($H74="","",SUMIF('6'!$L$35:$M$41,Conf!$H74,'6'!$N$35:$N$41))</f>
        <v>0</v>
      </c>
      <c r="T74" s="25">
        <f ca="1">IF($H74="","",SUMIF('7'!$D$35:$D$44,Conf!$H74,'7'!$E$35:$E$44))+IF($H74="","",SUMIF('7'!$F$35:$I$41,Conf!$H74,'7'!$J$35:$J$41))+IF($H74="","",SUMIF('7'!$L$35:$M$41,Conf!$H74,'7'!$N$35:$N$41))</f>
        <v>0</v>
      </c>
      <c r="U74" s="25">
        <f ca="1">IF($H74="","",SUMIF('8'!$D$35:$D$44,Conf!$H74,'8'!$E$35:$E$44))+IF($H74="","",SUMIF('8'!$F$35:$I$41,Conf!$H74,'8'!$J$35:$J$41))+IF($H74="","",SUMIF('8'!$L$35:$M$41,Conf!$H74,'8'!$N$35:$N$41))</f>
        <v>0</v>
      </c>
      <c r="V74" s="25">
        <f ca="1">IF($H74="","",SUMIF('9'!$D$35:$D$44,Conf!$H74,'9'!$E$35:$E$44))+IF($H74="","",SUMIF('9'!$F$35:$I$41,Conf!$H74,'9'!$J$35:$J$41))+IF($H74="","",SUMIF('9'!$L$35:$M$41,Conf!$H74,'9'!$N$35:$N$41))</f>
        <v>0</v>
      </c>
      <c r="W74" s="25">
        <f ca="1">IF($H74="","",SUMIF('10'!$D$35:$D$44,Conf!$H74,'10'!$E$35:$E$44))+IF($H74="","",SUMIF('10'!$F$35:$I$41,Conf!$H74,'10'!$J$35:$J$41))+IF($H74="","",SUMIF('10'!$L$35:$M$41,Conf!$H74,'10'!$N$35:$N$41))</f>
        <v>0</v>
      </c>
      <c r="X74" s="25">
        <f ca="1">IF($H74="","",SUMIF('11'!$D$35:$D$44,Conf!$H74,'11'!$E$35:$E$44))+IF($H74="","",SUMIF('11'!$F$35:$I$41,Conf!$H74,'11'!$J$35:$J$41))+IF($H74="","",SUMIF('11'!$L$35:$M$41,Conf!$H74,'11'!$N$35:$N$41))</f>
        <v>0</v>
      </c>
      <c r="Y74" s="25">
        <f ca="1">IF($H74="","",SUMIF('12'!$D$35:$D$44,Conf!$H74,'12'!$E$35:$E$44))+IF($H74="","",SUMIF('12'!$F$35:$I$41,Conf!$H74,'12'!$J$35:$J$41))+IF($H74="","",SUMIF('12'!$L$35:$M$41,Conf!$H74,'12'!$N$35:$N$41))</f>
        <v>0</v>
      </c>
      <c r="Z74" s="25">
        <f ca="1">IF($H74="","",SUMIF('13'!$D$35:$D$44,Conf!$H74,'13'!$E$35:$E$44))+IF($H74="","",SUMIF('13'!$F$35:$I$41,Conf!$H74,'13'!$J$35:$J$41))+IF($H74="","",SUMIF('13'!$L$35:$M$41,Conf!$H74,'13'!$N$35:$N$41))</f>
        <v>0</v>
      </c>
      <c r="AA74" s="25">
        <f ca="1">IF($H74="","",SUMIF('14'!$D$35:$D$44,Conf!$H74,'14'!$E$35:$E$44))+IF($H74="","",SUMIF('14'!$F$35:$I$41,Conf!$H74,'14'!$J$35:$J$41))+IF($H74="","",SUMIF('14'!$L$35:$M$41,Conf!$H74,'14'!$N$35:$N$41))</f>
        <v>0</v>
      </c>
      <c r="AB74" s="25">
        <f ca="1">IF($H74="","",SUMIF('15'!$D$35:$D$44,Conf!$H74,'15'!$E$35:$E$44))+IF($H74="","",SUMIF('15'!$F$35:$I$41,Conf!$H74,'15'!$J$35:$J$41))+IF($H74="","",SUMIF('15'!$L$35:$M$41,Conf!$H74,'15'!$N$35:$N$41))</f>
        <v>0</v>
      </c>
      <c r="AC74" s="25">
        <f ca="1">IF($H74="","",SUMIF('16'!$D$35:$D$44,Conf!$H74,'16'!$E$35:$E$44))+IF($H74="","",SUMIF('16'!$F$35:$I$41,Conf!$H74,'16'!$J$35:$J$41))+IF($H74="","",SUMIF('16'!$L$35:$M$41,Conf!$H74,'16'!$N$35:$N$41))</f>
        <v>0</v>
      </c>
      <c r="AD74" s="25">
        <f ca="1">IF($H74="","",SUMIF('17'!$D$35:$D$44,Conf!$H74,'17'!$E$35:$E$44))+IF($H74="","",SUMIF('17'!$F$35:$I$41,Conf!$H74,'17'!$J$35:$J$41))+IF($H74="","",SUMIF('17'!$L$35:$M$41,Conf!$H74,'17'!$N$35:$N$41))</f>
        <v>0</v>
      </c>
      <c r="AE74" s="25">
        <f ca="1">IF($H74="","",SUMIF('18'!$D$35:$D$44,Conf!$H74,'18'!$E$35:$E$44))+IF($H74="","",SUMIF('18'!$F$35:$I$41,Conf!$H74,'18'!$J$35:$J$41))+IF($H74="","",SUMIF('18'!$L$35:$M$41,Conf!$H74,'18'!$N$35:$N$41))</f>
        <v>0</v>
      </c>
      <c r="AF74" s="25">
        <f ca="1">IF($H74="","",SUMIF('19'!$D$35:$D$44,Conf!$H74,'19'!$E$35:$E$44))+IF($H74="","",SUMIF('19'!$F$35:$I$41,Conf!$H74,'19'!$J$35:$J$41))+IF($H74="","",SUMIF('19'!$L$35:$M$41,Conf!$H74,'19'!$N$35:$N$41))</f>
        <v>0</v>
      </c>
      <c r="AG74" s="25" t="str">
        <f t="shared" ca="1" si="111"/>
        <v/>
      </c>
      <c r="AH74" s="25" t="str">
        <f t="shared" ca="1" si="112"/>
        <v/>
      </c>
      <c r="AI74" s="25" t="str">
        <f t="shared" ca="1" si="113"/>
        <v/>
      </c>
      <c r="AJ74" s="25" t="str">
        <f t="shared" ca="1" si="114"/>
        <v/>
      </c>
      <c r="AK74" s="25" t="str">
        <f t="shared" ca="1" si="115"/>
        <v/>
      </c>
      <c r="AL74" s="25" t="str">
        <f t="shared" ca="1" si="116"/>
        <v/>
      </c>
      <c r="AM74" s="25" t="str">
        <f t="shared" ca="1" si="117"/>
        <v/>
      </c>
      <c r="AN74" s="25" t="str">
        <f t="shared" ca="1" si="118"/>
        <v/>
      </c>
      <c r="AO74" s="25" t="str">
        <f t="shared" ca="1" si="119"/>
        <v/>
      </c>
      <c r="AP74" s="25" t="str">
        <f t="shared" ca="1" si="120"/>
        <v/>
      </c>
      <c r="AQ74" s="25" t="str">
        <f t="shared" ca="1" si="121"/>
        <v/>
      </c>
      <c r="AR74" s="25" t="str">
        <f t="shared" ca="1" si="122"/>
        <v/>
      </c>
      <c r="AS74" s="25" t="str">
        <f t="shared" ca="1" si="123"/>
        <v/>
      </c>
      <c r="AT74" s="25" t="str">
        <f t="shared" ca="1" si="124"/>
        <v/>
      </c>
      <c r="AU74" s="25" t="str">
        <f t="shared" ca="1" si="125"/>
        <v/>
      </c>
      <c r="AV74" s="25" t="str">
        <f t="shared" ca="1" si="126"/>
        <v/>
      </c>
      <c r="AW74" s="25" t="str">
        <f t="shared" ca="1" si="127"/>
        <v/>
      </c>
      <c r="AX74" s="25" t="str">
        <f t="shared" ca="1" si="128"/>
        <v/>
      </c>
      <c r="AY74" s="25" t="str">
        <f t="shared" ca="1" si="129"/>
        <v/>
      </c>
    </row>
    <row r="75" spans="5:51" x14ac:dyDescent="0.25">
      <c r="E75" s="24" t="str">
        <f>IF('13'!$D$20="","",'13'!$D$20)</f>
        <v/>
      </c>
      <c r="H75" s="25" t="str">
        <f>IF(PILOTOS!D32="","",PILOTOS!D32)</f>
        <v>Lewis HAMILTON</v>
      </c>
      <c r="I75" s="83"/>
      <c r="J75" s="25">
        <f t="shared" ca="1" si="107"/>
        <v>0</v>
      </c>
      <c r="K75" s="25">
        <f t="shared" ca="1" si="108"/>
        <v>0</v>
      </c>
      <c r="L75" s="25">
        <f t="shared" ca="1" si="109"/>
        <v>0</v>
      </c>
      <c r="M75" s="25">
        <f t="shared" ca="1" si="110"/>
        <v>0</v>
      </c>
      <c r="N75" s="25">
        <f ca="1">IF($H75="","",SUMIF('1'!$D$35:$D$44,Conf!$H75,'1'!$E$35:$E$44))+IF($H75="","",SUMIF('1'!$F$35:$I$41,Conf!$H75,'1'!$J$35:$J$41))+IF($H75="","",SUMIF('1'!$L$35:$M$41,Conf!$H75,'1'!$N$35:$N$41))</f>
        <v>0</v>
      </c>
      <c r="O75" s="25">
        <f ca="1">IF($H75="","",SUMIF('2'!$D$35:$D$44,Conf!$H75,'2'!$E$35:$E$44))+IF($H75="","",SUMIF('2'!$F$35:$I$41,Conf!$H75,'2'!$J$35:$J$41))+IF($H75="","",SUMIF('2'!$L$35:$M$41,Conf!$H75,'2'!$N$35:$N$41))</f>
        <v>0</v>
      </c>
      <c r="P75" s="25">
        <f ca="1">IF($H75="","",SUMIF('3'!$D$35:$D$44,Conf!$H75,'3'!$E$35:$E$44))+IF($H75="","",SUMIF('3'!$F$35:$I$41,Conf!$H75,'3'!$J$35:$J$41))+IF($H75="","",SUMIF('3'!$L$35:$M$41,Conf!$H75,'3'!$N$35:$N$41))</f>
        <v>0</v>
      </c>
      <c r="Q75" s="25">
        <f ca="1">IF($H75="","",SUMIF('4'!$D$35:$D$44,Conf!$H75,'4'!$E$35:$E$44))+IF($H75="","",SUMIF('4'!$F$35:$I$41,Conf!$H75,'4'!$J$35:$J$41))+IF($H75="","",SUMIF('4'!$L$35:$M$41,Conf!$H75,'4'!$N$35:$N$41))</f>
        <v>0</v>
      </c>
      <c r="R75" s="25">
        <f ca="1">IF($H75="","",SUMIF('5'!$D$35:$D$44,Conf!$H75,'5'!$E$35:$E$44))+IF($H75="","",SUMIF('5'!$F$35:$I$41,Conf!$H75,'5'!$J$35:$J$41))+IF($H75="","",SUMIF('5'!$L$35:$M$41,Conf!$H75,'5'!$N$35:$N$41))</f>
        <v>0</v>
      </c>
      <c r="S75" s="25">
        <f ca="1">IF($H75="","",SUMIF('6'!$D$35:$D$44,Conf!$H75,'6'!$E$35:$E$44))+IF($H75="","",SUMIF('6'!$F$35:$I$41,Conf!$H75,'6'!$J$35:$J$41))+IF($H75="","",SUMIF('6'!$L$35:$M$41,Conf!$H75,'6'!$N$35:$N$41))</f>
        <v>0</v>
      </c>
      <c r="T75" s="25">
        <f ca="1">IF($H75="","",SUMIF('7'!$D$35:$D$44,Conf!$H75,'7'!$E$35:$E$44))+IF($H75="","",SUMIF('7'!$F$35:$I$41,Conf!$H75,'7'!$J$35:$J$41))+IF($H75="","",SUMIF('7'!$L$35:$M$41,Conf!$H75,'7'!$N$35:$N$41))</f>
        <v>0</v>
      </c>
      <c r="U75" s="25">
        <f ca="1">IF($H75="","",SUMIF('8'!$D$35:$D$44,Conf!$H75,'8'!$E$35:$E$44))+IF($H75="","",SUMIF('8'!$F$35:$I$41,Conf!$H75,'8'!$J$35:$J$41))+IF($H75="","",SUMIF('8'!$L$35:$M$41,Conf!$H75,'8'!$N$35:$N$41))</f>
        <v>0</v>
      </c>
      <c r="V75" s="25">
        <f ca="1">IF($H75="","",SUMIF('9'!$D$35:$D$44,Conf!$H75,'9'!$E$35:$E$44))+IF($H75="","",SUMIF('9'!$F$35:$I$41,Conf!$H75,'9'!$J$35:$J$41))+IF($H75="","",SUMIF('9'!$L$35:$M$41,Conf!$H75,'9'!$N$35:$N$41))</f>
        <v>0</v>
      </c>
      <c r="W75" s="25">
        <f ca="1">IF($H75="","",SUMIF('10'!$D$35:$D$44,Conf!$H75,'10'!$E$35:$E$44))+IF($H75="","",SUMIF('10'!$F$35:$I$41,Conf!$H75,'10'!$J$35:$J$41))+IF($H75="","",SUMIF('10'!$L$35:$M$41,Conf!$H75,'10'!$N$35:$N$41))</f>
        <v>0</v>
      </c>
      <c r="X75" s="25">
        <f ca="1">IF($H75="","",SUMIF('11'!$D$35:$D$44,Conf!$H75,'11'!$E$35:$E$44))+IF($H75="","",SUMIF('11'!$F$35:$I$41,Conf!$H75,'11'!$J$35:$J$41))+IF($H75="","",SUMIF('11'!$L$35:$M$41,Conf!$H75,'11'!$N$35:$N$41))</f>
        <v>0</v>
      </c>
      <c r="Y75" s="25">
        <f ca="1">IF($H75="","",SUMIF('12'!$D$35:$D$44,Conf!$H75,'12'!$E$35:$E$44))+IF($H75="","",SUMIF('12'!$F$35:$I$41,Conf!$H75,'12'!$J$35:$J$41))+IF($H75="","",SUMIF('12'!$L$35:$M$41,Conf!$H75,'12'!$N$35:$N$41))</f>
        <v>0</v>
      </c>
      <c r="Z75" s="25">
        <f ca="1">IF($H75="","",SUMIF('13'!$D$35:$D$44,Conf!$H75,'13'!$E$35:$E$44))+IF($H75="","",SUMIF('13'!$F$35:$I$41,Conf!$H75,'13'!$J$35:$J$41))+IF($H75="","",SUMIF('13'!$L$35:$M$41,Conf!$H75,'13'!$N$35:$N$41))</f>
        <v>0</v>
      </c>
      <c r="AA75" s="25">
        <f ca="1">IF($H75="","",SUMIF('14'!$D$35:$D$44,Conf!$H75,'14'!$E$35:$E$44))+IF($H75="","",SUMIF('14'!$F$35:$I$41,Conf!$H75,'14'!$J$35:$J$41))+IF($H75="","",SUMIF('14'!$L$35:$M$41,Conf!$H75,'14'!$N$35:$N$41))</f>
        <v>0</v>
      </c>
      <c r="AB75" s="25">
        <f ca="1">IF($H75="","",SUMIF('15'!$D$35:$D$44,Conf!$H75,'15'!$E$35:$E$44))+IF($H75="","",SUMIF('15'!$F$35:$I$41,Conf!$H75,'15'!$J$35:$J$41))+IF($H75="","",SUMIF('15'!$L$35:$M$41,Conf!$H75,'15'!$N$35:$N$41))</f>
        <v>0</v>
      </c>
      <c r="AC75" s="25">
        <f ca="1">IF($H75="","",SUMIF('16'!$D$35:$D$44,Conf!$H75,'16'!$E$35:$E$44))+IF($H75="","",SUMIF('16'!$F$35:$I$41,Conf!$H75,'16'!$J$35:$J$41))+IF($H75="","",SUMIF('16'!$L$35:$M$41,Conf!$H75,'16'!$N$35:$N$41))</f>
        <v>0</v>
      </c>
      <c r="AD75" s="25">
        <f ca="1">IF($H75="","",SUMIF('17'!$D$35:$D$44,Conf!$H75,'17'!$E$35:$E$44))+IF($H75="","",SUMIF('17'!$F$35:$I$41,Conf!$H75,'17'!$J$35:$J$41))+IF($H75="","",SUMIF('17'!$L$35:$M$41,Conf!$H75,'17'!$N$35:$N$41))</f>
        <v>0</v>
      </c>
      <c r="AE75" s="25">
        <f ca="1">IF($H75="","",SUMIF('18'!$D$35:$D$44,Conf!$H75,'18'!$E$35:$E$44))+IF($H75="","",SUMIF('18'!$F$35:$I$41,Conf!$H75,'18'!$J$35:$J$41))+IF($H75="","",SUMIF('18'!$L$35:$M$41,Conf!$H75,'18'!$N$35:$N$41))</f>
        <v>0</v>
      </c>
      <c r="AF75" s="25">
        <f ca="1">IF($H75="","",SUMIF('19'!$D$35:$D$44,Conf!$H75,'19'!$E$35:$E$44))+IF($H75="","",SUMIF('19'!$F$35:$I$41,Conf!$H75,'19'!$J$35:$J$41))+IF($H75="","",SUMIF('19'!$L$35:$M$41,Conf!$H75,'19'!$N$35:$N$41))</f>
        <v>0</v>
      </c>
      <c r="AG75" s="25" t="str">
        <f t="shared" ca="1" si="111"/>
        <v/>
      </c>
      <c r="AH75" s="25" t="str">
        <f t="shared" ca="1" si="112"/>
        <v/>
      </c>
      <c r="AI75" s="25" t="str">
        <f t="shared" ca="1" si="113"/>
        <v/>
      </c>
      <c r="AJ75" s="25" t="str">
        <f t="shared" ca="1" si="114"/>
        <v/>
      </c>
      <c r="AK75" s="25" t="str">
        <f t="shared" ca="1" si="115"/>
        <v/>
      </c>
      <c r="AL75" s="25" t="str">
        <f t="shared" ca="1" si="116"/>
        <v/>
      </c>
      <c r="AM75" s="25" t="str">
        <f t="shared" ca="1" si="117"/>
        <v/>
      </c>
      <c r="AN75" s="25" t="str">
        <f t="shared" ca="1" si="118"/>
        <v/>
      </c>
      <c r="AO75" s="25" t="str">
        <f t="shared" ca="1" si="119"/>
        <v/>
      </c>
      <c r="AP75" s="25" t="str">
        <f t="shared" ca="1" si="120"/>
        <v/>
      </c>
      <c r="AQ75" s="25" t="str">
        <f t="shared" ca="1" si="121"/>
        <v/>
      </c>
      <c r="AR75" s="25" t="str">
        <f t="shared" ca="1" si="122"/>
        <v/>
      </c>
      <c r="AS75" s="25" t="str">
        <f t="shared" ca="1" si="123"/>
        <v/>
      </c>
      <c r="AT75" s="25" t="str">
        <f t="shared" ca="1" si="124"/>
        <v/>
      </c>
      <c r="AU75" s="25" t="str">
        <f t="shared" ca="1" si="125"/>
        <v/>
      </c>
      <c r="AV75" s="25" t="str">
        <f t="shared" ca="1" si="126"/>
        <v/>
      </c>
      <c r="AW75" s="25" t="str">
        <f t="shared" ca="1" si="127"/>
        <v/>
      </c>
      <c r="AX75" s="25" t="str">
        <f t="shared" ca="1" si="128"/>
        <v/>
      </c>
      <c r="AY75" s="25" t="str">
        <f t="shared" ca="1" si="129"/>
        <v/>
      </c>
    </row>
    <row r="76" spans="5:51" x14ac:dyDescent="0.25">
      <c r="E76" s="24" t="str">
        <f>IF('13'!$D$21="","",'13'!$D$21)</f>
        <v/>
      </c>
      <c r="H76" s="25" t="str">
        <f>IF(PILOTOS!D33="","",PILOTOS!D33)</f>
        <v>Valtteri BOTTAS</v>
      </c>
      <c r="I76" s="83"/>
      <c r="J76" s="25">
        <f t="shared" ca="1" si="107"/>
        <v>0</v>
      </c>
      <c r="K76" s="25">
        <f t="shared" ca="1" si="108"/>
        <v>0</v>
      </c>
      <c r="L76" s="25">
        <f t="shared" ca="1" si="109"/>
        <v>0</v>
      </c>
      <c r="M76" s="25">
        <f t="shared" ca="1" si="110"/>
        <v>0</v>
      </c>
      <c r="N76" s="25">
        <f ca="1">IF($H76="","",SUMIF('1'!$D$35:$D$44,Conf!$H76,'1'!$E$35:$E$44))+IF($H76="","",SUMIF('1'!$F$35:$I$41,Conf!$H76,'1'!$J$35:$J$41))+IF($H76="","",SUMIF('1'!$L$35:$M$41,Conf!$H76,'1'!$N$35:$N$41))</f>
        <v>0</v>
      </c>
      <c r="O76" s="25">
        <f ca="1">IF($H76="","",SUMIF('2'!$D$35:$D$44,Conf!$H76,'2'!$E$35:$E$44))+IF($H76="","",SUMIF('2'!$F$35:$I$41,Conf!$H76,'2'!$J$35:$J$41))+IF($H76="","",SUMIF('2'!$L$35:$M$41,Conf!$H76,'2'!$N$35:$N$41))</f>
        <v>0</v>
      </c>
      <c r="P76" s="25">
        <f ca="1">IF($H76="","",SUMIF('3'!$D$35:$D$44,Conf!$H76,'3'!$E$35:$E$44))+IF($H76="","",SUMIF('3'!$F$35:$I$41,Conf!$H76,'3'!$J$35:$J$41))+IF($H76="","",SUMIF('3'!$L$35:$M$41,Conf!$H76,'3'!$N$35:$N$41))</f>
        <v>0</v>
      </c>
      <c r="Q76" s="25">
        <f ca="1">IF($H76="","",SUMIF('4'!$D$35:$D$44,Conf!$H76,'4'!$E$35:$E$44))+IF($H76="","",SUMIF('4'!$F$35:$I$41,Conf!$H76,'4'!$J$35:$J$41))+IF($H76="","",SUMIF('4'!$L$35:$M$41,Conf!$H76,'4'!$N$35:$N$41))</f>
        <v>0</v>
      </c>
      <c r="R76" s="25">
        <f ca="1">IF($H76="","",SUMIF('5'!$D$35:$D$44,Conf!$H76,'5'!$E$35:$E$44))+IF($H76="","",SUMIF('5'!$F$35:$I$41,Conf!$H76,'5'!$J$35:$J$41))+IF($H76="","",SUMIF('5'!$L$35:$M$41,Conf!$H76,'5'!$N$35:$N$41))</f>
        <v>0</v>
      </c>
      <c r="S76" s="25">
        <f ca="1">IF($H76="","",SUMIF('6'!$D$35:$D$44,Conf!$H76,'6'!$E$35:$E$44))+IF($H76="","",SUMIF('6'!$F$35:$I$41,Conf!$H76,'6'!$J$35:$J$41))+IF($H76="","",SUMIF('6'!$L$35:$M$41,Conf!$H76,'6'!$N$35:$N$41))</f>
        <v>0</v>
      </c>
      <c r="T76" s="25">
        <f ca="1">IF($H76="","",SUMIF('7'!$D$35:$D$44,Conf!$H76,'7'!$E$35:$E$44))+IF($H76="","",SUMIF('7'!$F$35:$I$41,Conf!$H76,'7'!$J$35:$J$41))+IF($H76="","",SUMIF('7'!$L$35:$M$41,Conf!$H76,'7'!$N$35:$N$41))</f>
        <v>0</v>
      </c>
      <c r="U76" s="25">
        <f ca="1">IF($H76="","",SUMIF('8'!$D$35:$D$44,Conf!$H76,'8'!$E$35:$E$44))+IF($H76="","",SUMIF('8'!$F$35:$I$41,Conf!$H76,'8'!$J$35:$J$41))+IF($H76="","",SUMIF('8'!$L$35:$M$41,Conf!$H76,'8'!$N$35:$N$41))</f>
        <v>0</v>
      </c>
      <c r="V76" s="25">
        <f ca="1">IF($H76="","",SUMIF('9'!$D$35:$D$44,Conf!$H76,'9'!$E$35:$E$44))+IF($H76="","",SUMIF('9'!$F$35:$I$41,Conf!$H76,'9'!$J$35:$J$41))+IF($H76="","",SUMIF('9'!$L$35:$M$41,Conf!$H76,'9'!$N$35:$N$41))</f>
        <v>0</v>
      </c>
      <c r="W76" s="25">
        <f ca="1">IF($H76="","",SUMIF('10'!$D$35:$D$44,Conf!$H76,'10'!$E$35:$E$44))+IF($H76="","",SUMIF('10'!$F$35:$I$41,Conf!$H76,'10'!$J$35:$J$41))+IF($H76="","",SUMIF('10'!$L$35:$M$41,Conf!$H76,'10'!$N$35:$N$41))</f>
        <v>0</v>
      </c>
      <c r="X76" s="25">
        <f ca="1">IF($H76="","",SUMIF('11'!$D$35:$D$44,Conf!$H76,'11'!$E$35:$E$44))+IF($H76="","",SUMIF('11'!$F$35:$I$41,Conf!$H76,'11'!$J$35:$J$41))+IF($H76="","",SUMIF('11'!$L$35:$M$41,Conf!$H76,'11'!$N$35:$N$41))</f>
        <v>0</v>
      </c>
      <c r="Y76" s="25">
        <f ca="1">IF($H76="","",SUMIF('12'!$D$35:$D$44,Conf!$H76,'12'!$E$35:$E$44))+IF($H76="","",SUMIF('12'!$F$35:$I$41,Conf!$H76,'12'!$J$35:$J$41))+IF($H76="","",SUMIF('12'!$L$35:$M$41,Conf!$H76,'12'!$N$35:$N$41))</f>
        <v>0</v>
      </c>
      <c r="Z76" s="25">
        <f ca="1">IF($H76="","",SUMIF('13'!$D$35:$D$44,Conf!$H76,'13'!$E$35:$E$44))+IF($H76="","",SUMIF('13'!$F$35:$I$41,Conf!$H76,'13'!$J$35:$J$41))+IF($H76="","",SUMIF('13'!$L$35:$M$41,Conf!$H76,'13'!$N$35:$N$41))</f>
        <v>0</v>
      </c>
      <c r="AA76" s="25">
        <f ca="1">IF($H76="","",SUMIF('14'!$D$35:$D$44,Conf!$H76,'14'!$E$35:$E$44))+IF($H76="","",SUMIF('14'!$F$35:$I$41,Conf!$H76,'14'!$J$35:$J$41))+IF($H76="","",SUMIF('14'!$L$35:$M$41,Conf!$H76,'14'!$N$35:$N$41))</f>
        <v>0</v>
      </c>
      <c r="AB76" s="25">
        <f ca="1">IF($H76="","",SUMIF('15'!$D$35:$D$44,Conf!$H76,'15'!$E$35:$E$44))+IF($H76="","",SUMIF('15'!$F$35:$I$41,Conf!$H76,'15'!$J$35:$J$41))+IF($H76="","",SUMIF('15'!$L$35:$M$41,Conf!$H76,'15'!$N$35:$N$41))</f>
        <v>0</v>
      </c>
      <c r="AC76" s="25">
        <f ca="1">IF($H76="","",SUMIF('16'!$D$35:$D$44,Conf!$H76,'16'!$E$35:$E$44))+IF($H76="","",SUMIF('16'!$F$35:$I$41,Conf!$H76,'16'!$J$35:$J$41))+IF($H76="","",SUMIF('16'!$L$35:$M$41,Conf!$H76,'16'!$N$35:$N$41))</f>
        <v>0</v>
      </c>
      <c r="AD76" s="25">
        <f ca="1">IF($H76="","",SUMIF('17'!$D$35:$D$44,Conf!$H76,'17'!$E$35:$E$44))+IF($H76="","",SUMIF('17'!$F$35:$I$41,Conf!$H76,'17'!$J$35:$J$41))+IF($H76="","",SUMIF('17'!$L$35:$M$41,Conf!$H76,'17'!$N$35:$N$41))</f>
        <v>0</v>
      </c>
      <c r="AE76" s="25">
        <f ca="1">IF($H76="","",SUMIF('18'!$D$35:$D$44,Conf!$H76,'18'!$E$35:$E$44))+IF($H76="","",SUMIF('18'!$F$35:$I$41,Conf!$H76,'18'!$J$35:$J$41))+IF($H76="","",SUMIF('18'!$L$35:$M$41,Conf!$H76,'18'!$N$35:$N$41))</f>
        <v>0</v>
      </c>
      <c r="AF76" s="25">
        <f ca="1">IF($H76="","",SUMIF('19'!$D$35:$D$44,Conf!$H76,'19'!$E$35:$E$44))+IF($H76="","",SUMIF('19'!$F$35:$I$41,Conf!$H76,'19'!$J$35:$J$41))+IF($H76="","",SUMIF('19'!$L$35:$M$41,Conf!$H76,'19'!$N$35:$N$41))</f>
        <v>0</v>
      </c>
      <c r="AG76" s="25" t="str">
        <f t="shared" ca="1" si="111"/>
        <v/>
      </c>
      <c r="AH76" s="25" t="str">
        <f t="shared" ca="1" si="112"/>
        <v/>
      </c>
      <c r="AI76" s="25" t="str">
        <f t="shared" ca="1" si="113"/>
        <v/>
      </c>
      <c r="AJ76" s="25" t="str">
        <f t="shared" ca="1" si="114"/>
        <v/>
      </c>
      <c r="AK76" s="25" t="str">
        <f t="shared" ca="1" si="115"/>
        <v/>
      </c>
      <c r="AL76" s="25" t="str">
        <f t="shared" ca="1" si="116"/>
        <v/>
      </c>
      <c r="AM76" s="25" t="str">
        <f t="shared" ca="1" si="117"/>
        <v/>
      </c>
      <c r="AN76" s="25" t="str">
        <f t="shared" ca="1" si="118"/>
        <v/>
      </c>
      <c r="AO76" s="25" t="str">
        <f t="shared" ca="1" si="119"/>
        <v/>
      </c>
      <c r="AP76" s="25" t="str">
        <f t="shared" ca="1" si="120"/>
        <v/>
      </c>
      <c r="AQ76" s="25" t="str">
        <f t="shared" ca="1" si="121"/>
        <v/>
      </c>
      <c r="AR76" s="25" t="str">
        <f t="shared" ca="1" si="122"/>
        <v/>
      </c>
      <c r="AS76" s="25" t="str">
        <f t="shared" ca="1" si="123"/>
        <v/>
      </c>
      <c r="AT76" s="25" t="str">
        <f t="shared" ca="1" si="124"/>
        <v/>
      </c>
      <c r="AU76" s="25" t="str">
        <f t="shared" ca="1" si="125"/>
        <v/>
      </c>
      <c r="AV76" s="25" t="str">
        <f t="shared" ca="1" si="126"/>
        <v/>
      </c>
      <c r="AW76" s="25" t="str">
        <f t="shared" ca="1" si="127"/>
        <v/>
      </c>
      <c r="AX76" s="25" t="str">
        <f t="shared" ca="1" si="128"/>
        <v/>
      </c>
      <c r="AY76" s="25" t="str">
        <f t="shared" ca="1" si="129"/>
        <v/>
      </c>
    </row>
    <row r="77" spans="5:51" x14ac:dyDescent="0.25">
      <c r="E77" s="24" t="str">
        <f>IF('13'!$D$22="","",'13'!$D$22)</f>
        <v/>
      </c>
      <c r="H77" s="25" t="str">
        <f>IF(PILOTOS!D34="","",PILOTOS!D34)</f>
        <v>Adrian SUTIL</v>
      </c>
      <c r="I77" s="83"/>
      <c r="J77" s="25">
        <f t="shared" ca="1" si="107"/>
        <v>0</v>
      </c>
      <c r="K77" s="25">
        <f t="shared" ca="1" si="108"/>
        <v>0</v>
      </c>
      <c r="L77" s="25">
        <f t="shared" ca="1" si="109"/>
        <v>0</v>
      </c>
      <c r="M77" s="25">
        <f t="shared" ca="1" si="110"/>
        <v>0</v>
      </c>
      <c r="N77" s="25">
        <f ca="1">IF($H77="","",SUMIF('1'!$D$35:$D$44,Conf!$H77,'1'!$E$35:$E$44))+IF($H77="","",SUMIF('1'!$F$35:$I$41,Conf!$H77,'1'!$J$35:$J$41))+IF($H77="","",SUMIF('1'!$L$35:$M$41,Conf!$H77,'1'!$N$35:$N$41))</f>
        <v>0</v>
      </c>
      <c r="O77" s="25">
        <f ca="1">IF($H77="","",SUMIF('2'!$D$35:$D$44,Conf!$H77,'2'!$E$35:$E$44))+IF($H77="","",SUMIF('2'!$F$35:$I$41,Conf!$H77,'2'!$J$35:$J$41))+IF($H77="","",SUMIF('2'!$L$35:$M$41,Conf!$H77,'2'!$N$35:$N$41))</f>
        <v>0</v>
      </c>
      <c r="P77" s="25">
        <f ca="1">IF($H77="","",SUMIF('3'!$D$35:$D$44,Conf!$H77,'3'!$E$35:$E$44))+IF($H77="","",SUMIF('3'!$F$35:$I$41,Conf!$H77,'3'!$J$35:$J$41))+IF($H77="","",SUMIF('3'!$L$35:$M$41,Conf!$H77,'3'!$N$35:$N$41))</f>
        <v>0</v>
      </c>
      <c r="Q77" s="25">
        <f ca="1">IF($H77="","",SUMIF('4'!$D$35:$D$44,Conf!$H77,'4'!$E$35:$E$44))+IF($H77="","",SUMIF('4'!$F$35:$I$41,Conf!$H77,'4'!$J$35:$J$41))+IF($H77="","",SUMIF('4'!$L$35:$M$41,Conf!$H77,'4'!$N$35:$N$41))</f>
        <v>0</v>
      </c>
      <c r="R77" s="25">
        <f ca="1">IF($H77="","",SUMIF('5'!$D$35:$D$44,Conf!$H77,'5'!$E$35:$E$44))+IF($H77="","",SUMIF('5'!$F$35:$I$41,Conf!$H77,'5'!$J$35:$J$41))+IF($H77="","",SUMIF('5'!$L$35:$M$41,Conf!$H77,'5'!$N$35:$N$41))</f>
        <v>0</v>
      </c>
      <c r="S77" s="25">
        <f ca="1">IF($H77="","",SUMIF('6'!$D$35:$D$44,Conf!$H77,'6'!$E$35:$E$44))+IF($H77="","",SUMIF('6'!$F$35:$I$41,Conf!$H77,'6'!$J$35:$J$41))+IF($H77="","",SUMIF('6'!$L$35:$M$41,Conf!$H77,'6'!$N$35:$N$41))</f>
        <v>0</v>
      </c>
      <c r="T77" s="25">
        <f ca="1">IF($H77="","",SUMIF('7'!$D$35:$D$44,Conf!$H77,'7'!$E$35:$E$44))+IF($H77="","",SUMIF('7'!$F$35:$I$41,Conf!$H77,'7'!$J$35:$J$41))+IF($H77="","",SUMIF('7'!$L$35:$M$41,Conf!$H77,'7'!$N$35:$N$41))</f>
        <v>0</v>
      </c>
      <c r="U77" s="25">
        <f ca="1">IF($H77="","",SUMIF('8'!$D$35:$D$44,Conf!$H77,'8'!$E$35:$E$44))+IF($H77="","",SUMIF('8'!$F$35:$I$41,Conf!$H77,'8'!$J$35:$J$41))+IF($H77="","",SUMIF('8'!$L$35:$M$41,Conf!$H77,'8'!$N$35:$N$41))</f>
        <v>0</v>
      </c>
      <c r="V77" s="25">
        <f ca="1">IF($H77="","",SUMIF('9'!$D$35:$D$44,Conf!$H77,'9'!$E$35:$E$44))+IF($H77="","",SUMIF('9'!$F$35:$I$41,Conf!$H77,'9'!$J$35:$J$41))+IF($H77="","",SUMIF('9'!$L$35:$M$41,Conf!$H77,'9'!$N$35:$N$41))</f>
        <v>0</v>
      </c>
      <c r="W77" s="25">
        <f ca="1">IF($H77="","",SUMIF('10'!$D$35:$D$44,Conf!$H77,'10'!$E$35:$E$44))+IF($H77="","",SUMIF('10'!$F$35:$I$41,Conf!$H77,'10'!$J$35:$J$41))+IF($H77="","",SUMIF('10'!$L$35:$M$41,Conf!$H77,'10'!$N$35:$N$41))</f>
        <v>0</v>
      </c>
      <c r="X77" s="25">
        <f ca="1">IF($H77="","",SUMIF('11'!$D$35:$D$44,Conf!$H77,'11'!$E$35:$E$44))+IF($H77="","",SUMIF('11'!$F$35:$I$41,Conf!$H77,'11'!$J$35:$J$41))+IF($H77="","",SUMIF('11'!$L$35:$M$41,Conf!$H77,'11'!$N$35:$N$41))</f>
        <v>0</v>
      </c>
      <c r="Y77" s="25">
        <f ca="1">IF($H77="","",SUMIF('12'!$D$35:$D$44,Conf!$H77,'12'!$E$35:$E$44))+IF($H77="","",SUMIF('12'!$F$35:$I$41,Conf!$H77,'12'!$J$35:$J$41))+IF($H77="","",SUMIF('12'!$L$35:$M$41,Conf!$H77,'12'!$N$35:$N$41))</f>
        <v>0</v>
      </c>
      <c r="Z77" s="25">
        <f ca="1">IF($H77="","",SUMIF('13'!$D$35:$D$44,Conf!$H77,'13'!$E$35:$E$44))+IF($H77="","",SUMIF('13'!$F$35:$I$41,Conf!$H77,'13'!$J$35:$J$41))+IF($H77="","",SUMIF('13'!$L$35:$M$41,Conf!$H77,'13'!$N$35:$N$41))</f>
        <v>0</v>
      </c>
      <c r="AA77" s="25">
        <f ca="1">IF($H77="","",SUMIF('14'!$D$35:$D$44,Conf!$H77,'14'!$E$35:$E$44))+IF($H77="","",SUMIF('14'!$F$35:$I$41,Conf!$H77,'14'!$J$35:$J$41))+IF($H77="","",SUMIF('14'!$L$35:$M$41,Conf!$H77,'14'!$N$35:$N$41))</f>
        <v>0</v>
      </c>
      <c r="AB77" s="25">
        <f ca="1">IF($H77="","",SUMIF('15'!$D$35:$D$44,Conf!$H77,'15'!$E$35:$E$44))+IF($H77="","",SUMIF('15'!$F$35:$I$41,Conf!$H77,'15'!$J$35:$J$41))+IF($H77="","",SUMIF('15'!$L$35:$M$41,Conf!$H77,'15'!$N$35:$N$41))</f>
        <v>0</v>
      </c>
      <c r="AC77" s="25">
        <f ca="1">IF($H77="","",SUMIF('16'!$D$35:$D$44,Conf!$H77,'16'!$E$35:$E$44))+IF($H77="","",SUMIF('16'!$F$35:$I$41,Conf!$H77,'16'!$J$35:$J$41))+IF($H77="","",SUMIF('16'!$L$35:$M$41,Conf!$H77,'16'!$N$35:$N$41))</f>
        <v>0</v>
      </c>
      <c r="AD77" s="25">
        <f ca="1">IF($H77="","",SUMIF('17'!$D$35:$D$44,Conf!$H77,'17'!$E$35:$E$44))+IF($H77="","",SUMIF('17'!$F$35:$I$41,Conf!$H77,'17'!$J$35:$J$41))+IF($H77="","",SUMIF('17'!$L$35:$M$41,Conf!$H77,'17'!$N$35:$N$41))</f>
        <v>0</v>
      </c>
      <c r="AE77" s="25">
        <f ca="1">IF($H77="","",SUMIF('18'!$D$35:$D$44,Conf!$H77,'18'!$E$35:$E$44))+IF($H77="","",SUMIF('18'!$F$35:$I$41,Conf!$H77,'18'!$J$35:$J$41))+IF($H77="","",SUMIF('18'!$L$35:$M$41,Conf!$H77,'18'!$N$35:$N$41))</f>
        <v>0</v>
      </c>
      <c r="AF77" s="25">
        <f ca="1">IF($H77="","",SUMIF('19'!$D$35:$D$44,Conf!$H77,'19'!$E$35:$E$44))+IF($H77="","",SUMIF('19'!$F$35:$I$41,Conf!$H77,'19'!$J$35:$J$41))+IF($H77="","",SUMIF('19'!$L$35:$M$41,Conf!$H77,'19'!$N$35:$N$41))</f>
        <v>0</v>
      </c>
      <c r="AG77" s="25" t="str">
        <f t="shared" ca="1" si="111"/>
        <v/>
      </c>
      <c r="AH77" s="25" t="str">
        <f t="shared" ca="1" si="112"/>
        <v/>
      </c>
      <c r="AI77" s="25" t="str">
        <f t="shared" ca="1" si="113"/>
        <v/>
      </c>
      <c r="AJ77" s="25" t="str">
        <f t="shared" ca="1" si="114"/>
        <v/>
      </c>
      <c r="AK77" s="25" t="str">
        <f t="shared" ca="1" si="115"/>
        <v/>
      </c>
      <c r="AL77" s="25" t="str">
        <f t="shared" ca="1" si="116"/>
        <v/>
      </c>
      <c r="AM77" s="25" t="str">
        <f t="shared" ca="1" si="117"/>
        <v/>
      </c>
      <c r="AN77" s="25" t="str">
        <f t="shared" ca="1" si="118"/>
        <v/>
      </c>
      <c r="AO77" s="25" t="str">
        <f t="shared" ca="1" si="119"/>
        <v/>
      </c>
      <c r="AP77" s="25" t="str">
        <f t="shared" ca="1" si="120"/>
        <v/>
      </c>
      <c r="AQ77" s="25" t="str">
        <f t="shared" ca="1" si="121"/>
        <v/>
      </c>
      <c r="AR77" s="25" t="str">
        <f t="shared" ca="1" si="122"/>
        <v/>
      </c>
      <c r="AS77" s="25" t="str">
        <f t="shared" ca="1" si="123"/>
        <v/>
      </c>
      <c r="AT77" s="25" t="str">
        <f t="shared" ca="1" si="124"/>
        <v/>
      </c>
      <c r="AU77" s="25" t="str">
        <f t="shared" ca="1" si="125"/>
        <v/>
      </c>
      <c r="AV77" s="25" t="str">
        <f t="shared" ca="1" si="126"/>
        <v/>
      </c>
      <c r="AW77" s="25" t="str">
        <f t="shared" ca="1" si="127"/>
        <v/>
      </c>
      <c r="AX77" s="25" t="str">
        <f t="shared" ca="1" si="128"/>
        <v/>
      </c>
      <c r="AY77" s="25" t="str">
        <f t="shared" ca="1" si="129"/>
        <v/>
      </c>
    </row>
    <row r="78" spans="5:51" x14ac:dyDescent="0.25">
      <c r="E78" s="24" t="str">
        <f>IF('13'!$D$23="","",'13'!$D$23)</f>
        <v/>
      </c>
      <c r="H78" s="25" t="str">
        <f>IF(PILOTOS!D35="","",PILOTOS!D35)</f>
        <v/>
      </c>
      <c r="I78" s="83"/>
      <c r="J78" s="25" t="str">
        <f t="shared" si="107"/>
        <v/>
      </c>
      <c r="K78" s="25" t="str">
        <f t="shared" si="108"/>
        <v/>
      </c>
      <c r="L78" s="25" t="str">
        <f t="shared" si="109"/>
        <v/>
      </c>
      <c r="M78" s="25" t="str">
        <f t="shared" si="110"/>
        <v/>
      </c>
      <c r="N78" s="25" t="e">
        <f>IF($H78="","",SUMIF('1'!$D$35:$D$44,Conf!$H78,'1'!$E$35:$E$44))+IF($H78="","",SUMIF('1'!$F$35:$I$41,Conf!$H78,'1'!$J$35:$J$41))+IF($H78="","",SUMIF('1'!$L$35:$M$41,Conf!$H78,'1'!$N$35:$N$41))</f>
        <v>#VALUE!</v>
      </c>
      <c r="O78" s="25" t="e">
        <f>IF($H78="","",SUMIF('2'!$D$35:$D$44,Conf!$H78,'2'!$E$35:$E$44))+IF($H78="","",SUMIF('2'!$F$35:$I$41,Conf!$H78,'2'!$J$35:$J$41))+IF($H78="","",SUMIF('2'!$L$35:$M$41,Conf!$H78,'2'!$N$35:$N$41))</f>
        <v>#VALUE!</v>
      </c>
      <c r="P78" s="25" t="e">
        <f>IF($H78="","",SUMIF('3'!$D$35:$D$44,Conf!$H78,'3'!$E$35:$E$44))+IF($H78="","",SUMIF('3'!$F$35:$I$41,Conf!$H78,'3'!$J$35:$J$41))+IF($H78="","",SUMIF('3'!$L$35:$M$41,Conf!$H78,'3'!$N$35:$N$41))</f>
        <v>#VALUE!</v>
      </c>
      <c r="Q78" s="25" t="e">
        <f>IF($H78="","",SUMIF('4'!$D$35:$D$44,Conf!$H78,'4'!$E$35:$E$44))+IF($H78="","",SUMIF('4'!$F$35:$I$41,Conf!$H78,'4'!$J$35:$J$41))+IF($H78="","",SUMIF('4'!$L$35:$M$41,Conf!$H78,'4'!$N$35:$N$41))</f>
        <v>#VALUE!</v>
      </c>
      <c r="R78" s="25" t="e">
        <f>IF($H78="","",SUMIF('5'!$D$35:$D$44,Conf!$H78,'5'!$E$35:$E$44))+IF($H78="","",SUMIF('5'!$F$35:$I$41,Conf!$H78,'5'!$J$35:$J$41))+IF($H78="","",SUMIF('5'!$L$35:$M$41,Conf!$H78,'5'!$N$35:$N$41))</f>
        <v>#VALUE!</v>
      </c>
      <c r="S78" s="25" t="e">
        <f>IF($H78="","",SUMIF('6'!$D$35:$D$44,Conf!$H78,'6'!$E$35:$E$44))+IF($H78="","",SUMIF('6'!$F$35:$I$41,Conf!$H78,'6'!$J$35:$J$41))+IF($H78="","",SUMIF('6'!$L$35:$M$41,Conf!$H78,'6'!$N$35:$N$41))</f>
        <v>#VALUE!</v>
      </c>
      <c r="T78" s="25" t="e">
        <f>IF($H78="","",SUMIF('7'!$D$35:$D$44,Conf!$H78,'7'!$E$35:$E$44))+IF($H78="","",SUMIF('7'!$F$35:$I$41,Conf!$H78,'7'!$J$35:$J$41))+IF($H78="","",SUMIF('7'!$L$35:$M$41,Conf!$H78,'7'!$N$35:$N$41))</f>
        <v>#VALUE!</v>
      </c>
      <c r="U78" s="25" t="e">
        <f>IF($H78="","",SUMIF('8'!$D$35:$D$44,Conf!$H78,'8'!$E$35:$E$44))+IF($H78="","",SUMIF('8'!$F$35:$I$41,Conf!$H78,'8'!$J$35:$J$41))+IF($H78="","",SUMIF('8'!$L$35:$M$41,Conf!$H78,'8'!$N$35:$N$41))</f>
        <v>#VALUE!</v>
      </c>
      <c r="V78" s="25" t="e">
        <f>IF($H78="","",SUMIF('9'!$D$35:$D$44,Conf!$H78,'9'!$E$35:$E$44))+IF($H78="","",SUMIF('9'!$F$35:$I$41,Conf!$H78,'9'!$J$35:$J$41))+IF($H78="","",SUMIF('9'!$L$35:$M$41,Conf!$H78,'9'!$N$35:$N$41))</f>
        <v>#VALUE!</v>
      </c>
      <c r="W78" s="25" t="e">
        <f>IF($H78="","",SUMIF('10'!$D$35:$D$44,Conf!$H78,'10'!$E$35:$E$44))+IF($H78="","",SUMIF('10'!$F$35:$I$41,Conf!$H78,'10'!$J$35:$J$41))+IF($H78="","",SUMIF('10'!$L$35:$M$41,Conf!$H78,'10'!$N$35:$N$41))</f>
        <v>#VALUE!</v>
      </c>
      <c r="X78" s="25" t="e">
        <f>IF($H78="","",SUMIF('11'!$D$35:$D$44,Conf!$H78,'11'!$E$35:$E$44))+IF($H78="","",SUMIF('11'!$F$35:$I$41,Conf!$H78,'11'!$J$35:$J$41))+IF($H78="","",SUMIF('11'!$L$35:$M$41,Conf!$H78,'11'!$N$35:$N$41))</f>
        <v>#VALUE!</v>
      </c>
      <c r="Y78" s="25" t="e">
        <f>IF($H78="","",SUMIF('12'!$D$35:$D$44,Conf!$H78,'12'!$E$35:$E$44))+IF($H78="","",SUMIF('12'!$F$35:$I$41,Conf!$H78,'12'!$J$35:$J$41))+IF($H78="","",SUMIF('12'!$L$35:$M$41,Conf!$H78,'12'!$N$35:$N$41))</f>
        <v>#VALUE!</v>
      </c>
      <c r="Z78" s="25" t="e">
        <f>IF($H78="","",SUMIF('13'!$D$35:$D$44,Conf!$H78,'13'!$E$35:$E$44))+IF($H78="","",SUMIF('13'!$F$35:$I$41,Conf!$H78,'13'!$J$35:$J$41))+IF($H78="","",SUMIF('13'!$L$35:$M$41,Conf!$H78,'13'!$N$35:$N$41))</f>
        <v>#VALUE!</v>
      </c>
      <c r="AA78" s="25" t="e">
        <f>IF($H78="","",SUMIF('14'!$D$35:$D$44,Conf!$H78,'14'!$E$35:$E$44))+IF($H78="","",SUMIF('14'!$F$35:$I$41,Conf!$H78,'14'!$J$35:$J$41))+IF($H78="","",SUMIF('14'!$L$35:$M$41,Conf!$H78,'14'!$N$35:$N$41))</f>
        <v>#VALUE!</v>
      </c>
      <c r="AB78" s="25" t="e">
        <f>IF($H78="","",SUMIF('15'!$D$35:$D$44,Conf!$H78,'15'!$E$35:$E$44))+IF($H78="","",SUMIF('15'!$F$35:$I$41,Conf!$H78,'15'!$J$35:$J$41))+IF($H78="","",SUMIF('15'!$L$35:$M$41,Conf!$H78,'15'!$N$35:$N$41))</f>
        <v>#VALUE!</v>
      </c>
      <c r="AC78" s="25" t="e">
        <f>IF($H78="","",SUMIF('16'!$D$35:$D$44,Conf!$H78,'16'!$E$35:$E$44))+IF($H78="","",SUMIF('16'!$F$35:$I$41,Conf!$H78,'16'!$J$35:$J$41))+IF($H78="","",SUMIF('16'!$L$35:$M$41,Conf!$H78,'16'!$N$35:$N$41))</f>
        <v>#VALUE!</v>
      </c>
      <c r="AD78" s="25" t="e">
        <f>IF($H78="","",SUMIF('17'!$D$35:$D$44,Conf!$H78,'17'!$E$35:$E$44))+IF($H78="","",SUMIF('17'!$F$35:$I$41,Conf!$H78,'17'!$J$35:$J$41))+IF($H78="","",SUMIF('17'!$L$35:$M$41,Conf!$H78,'17'!$N$35:$N$41))</f>
        <v>#VALUE!</v>
      </c>
      <c r="AE78" s="25" t="e">
        <f>IF($H78="","",SUMIF('18'!$D$35:$D$44,Conf!$H78,'18'!$E$35:$E$44))+IF($H78="","",SUMIF('18'!$F$35:$I$41,Conf!$H78,'18'!$J$35:$J$41))+IF($H78="","",SUMIF('18'!$L$35:$M$41,Conf!$H78,'18'!$N$35:$N$41))</f>
        <v>#VALUE!</v>
      </c>
      <c r="AF78" s="25" t="e">
        <f>IF($H78="","",SUMIF('19'!$D$35:$D$44,Conf!$H78,'19'!$E$35:$E$44))+IF($H78="","",SUMIF('19'!$F$35:$I$41,Conf!$H78,'19'!$J$35:$J$41))+IF($H78="","",SUMIF('19'!$L$35:$M$41,Conf!$H78,'19'!$N$35:$N$41))</f>
        <v>#VALUE!</v>
      </c>
      <c r="AG78" s="25" t="str">
        <f t="shared" si="111"/>
        <v/>
      </c>
      <c r="AH78" s="25" t="str">
        <f t="shared" si="112"/>
        <v/>
      </c>
      <c r="AI78" s="25" t="str">
        <f t="shared" si="113"/>
        <v/>
      </c>
      <c r="AJ78" s="25" t="str">
        <f t="shared" si="114"/>
        <v/>
      </c>
      <c r="AK78" s="25" t="str">
        <f t="shared" si="115"/>
        <v/>
      </c>
      <c r="AL78" s="25" t="str">
        <f t="shared" si="116"/>
        <v/>
      </c>
      <c r="AM78" s="25" t="str">
        <f t="shared" si="117"/>
        <v/>
      </c>
      <c r="AN78" s="25" t="str">
        <f t="shared" si="118"/>
        <v/>
      </c>
      <c r="AO78" s="25" t="str">
        <f t="shared" si="119"/>
        <v/>
      </c>
      <c r="AP78" s="25" t="str">
        <f t="shared" si="120"/>
        <v/>
      </c>
      <c r="AQ78" s="25" t="str">
        <f t="shared" si="121"/>
        <v/>
      </c>
      <c r="AR78" s="25" t="str">
        <f t="shared" si="122"/>
        <v/>
      </c>
      <c r="AS78" s="25" t="str">
        <f t="shared" si="123"/>
        <v/>
      </c>
      <c r="AT78" s="25" t="str">
        <f t="shared" si="124"/>
        <v/>
      </c>
      <c r="AU78" s="25" t="str">
        <f t="shared" si="125"/>
        <v/>
      </c>
      <c r="AV78" s="25" t="str">
        <f t="shared" si="126"/>
        <v/>
      </c>
      <c r="AW78" s="25" t="str">
        <f t="shared" si="127"/>
        <v/>
      </c>
      <c r="AX78" s="25" t="str">
        <f t="shared" si="128"/>
        <v/>
      </c>
      <c r="AY78" s="25" t="str">
        <f t="shared" si="129"/>
        <v/>
      </c>
    </row>
    <row r="79" spans="5:51" x14ac:dyDescent="0.25">
      <c r="E79" s="25" t="str">
        <f>C15</f>
        <v>GP SINGAPUR</v>
      </c>
      <c r="H79" s="25" t="str">
        <f>IF(PILOTOS!D36="","",PILOTOS!D36)</f>
        <v/>
      </c>
      <c r="I79" s="83"/>
      <c r="J79" s="25" t="str">
        <f t="shared" si="107"/>
        <v/>
      </c>
      <c r="K79" s="25" t="str">
        <f t="shared" si="108"/>
        <v/>
      </c>
      <c r="L79" s="25" t="str">
        <f t="shared" si="109"/>
        <v/>
      </c>
      <c r="M79" s="25" t="str">
        <f t="shared" si="110"/>
        <v/>
      </c>
      <c r="N79" s="25" t="e">
        <f>IF($H79="","",SUMIF('1'!$D$35:$D$44,Conf!$H79,'1'!$E$35:$E$44))+IF($H79="","",SUMIF('1'!$F$35:$I$41,Conf!$H79,'1'!$J$35:$J$41))+IF($H79="","",SUMIF('1'!$L$35:$M$41,Conf!$H79,'1'!$N$35:$N$41))</f>
        <v>#VALUE!</v>
      </c>
      <c r="O79" s="25" t="e">
        <f>IF($H79="","",SUMIF('2'!$D$35:$D$44,Conf!$H79,'2'!$E$35:$E$44))+IF($H79="","",SUMIF('2'!$F$35:$I$41,Conf!$H79,'2'!$J$35:$J$41))+IF($H79="","",SUMIF('2'!$L$35:$M$41,Conf!$H79,'2'!$N$35:$N$41))</f>
        <v>#VALUE!</v>
      </c>
      <c r="P79" s="25" t="e">
        <f>IF($H79="","",SUMIF('3'!$D$35:$D$44,Conf!$H79,'3'!$E$35:$E$44))+IF($H79="","",SUMIF('3'!$F$35:$I$41,Conf!$H79,'3'!$J$35:$J$41))+IF($H79="","",SUMIF('3'!$L$35:$M$41,Conf!$H79,'3'!$N$35:$N$41))</f>
        <v>#VALUE!</v>
      </c>
      <c r="Q79" s="25" t="e">
        <f>IF($H79="","",SUMIF('4'!$D$35:$D$44,Conf!$H79,'4'!$E$35:$E$44))+IF($H79="","",SUMIF('4'!$F$35:$I$41,Conf!$H79,'4'!$J$35:$J$41))+IF($H79="","",SUMIF('4'!$L$35:$M$41,Conf!$H79,'4'!$N$35:$N$41))</f>
        <v>#VALUE!</v>
      </c>
      <c r="R79" s="25" t="e">
        <f>IF($H79="","",SUMIF('5'!$D$35:$D$44,Conf!$H79,'5'!$E$35:$E$44))+IF($H79="","",SUMIF('5'!$F$35:$I$41,Conf!$H79,'5'!$J$35:$J$41))+IF($H79="","",SUMIF('5'!$L$35:$M$41,Conf!$H79,'5'!$N$35:$N$41))</f>
        <v>#VALUE!</v>
      </c>
      <c r="S79" s="25" t="e">
        <f>IF($H79="","",SUMIF('6'!$D$35:$D$44,Conf!$H79,'6'!$E$35:$E$44))+IF($H79="","",SUMIF('6'!$F$35:$I$41,Conf!$H79,'6'!$J$35:$J$41))+IF($H79="","",SUMIF('6'!$L$35:$M$41,Conf!$H79,'6'!$N$35:$N$41))</f>
        <v>#VALUE!</v>
      </c>
      <c r="T79" s="25" t="e">
        <f>IF($H79="","",SUMIF('7'!$D$35:$D$44,Conf!$H79,'7'!$E$35:$E$44))+IF($H79="","",SUMIF('7'!$F$35:$I$41,Conf!$H79,'7'!$J$35:$J$41))+IF($H79="","",SUMIF('7'!$L$35:$M$41,Conf!$H79,'7'!$N$35:$N$41))</f>
        <v>#VALUE!</v>
      </c>
      <c r="U79" s="25" t="e">
        <f>IF($H79="","",SUMIF('8'!$D$35:$D$44,Conf!$H79,'8'!$E$35:$E$44))+IF($H79="","",SUMIF('8'!$F$35:$I$41,Conf!$H79,'8'!$J$35:$J$41))+IF($H79="","",SUMIF('8'!$L$35:$M$41,Conf!$H79,'8'!$N$35:$N$41))</f>
        <v>#VALUE!</v>
      </c>
      <c r="V79" s="25" t="e">
        <f>IF($H79="","",SUMIF('9'!$D$35:$D$44,Conf!$H79,'9'!$E$35:$E$44))+IF($H79="","",SUMIF('9'!$F$35:$I$41,Conf!$H79,'9'!$J$35:$J$41))+IF($H79="","",SUMIF('9'!$L$35:$M$41,Conf!$H79,'9'!$N$35:$N$41))</f>
        <v>#VALUE!</v>
      </c>
      <c r="W79" s="25" t="e">
        <f>IF($H79="","",SUMIF('10'!$D$35:$D$44,Conf!$H79,'10'!$E$35:$E$44))+IF($H79="","",SUMIF('10'!$F$35:$I$41,Conf!$H79,'10'!$J$35:$J$41))+IF($H79="","",SUMIF('10'!$L$35:$M$41,Conf!$H79,'10'!$N$35:$N$41))</f>
        <v>#VALUE!</v>
      </c>
      <c r="X79" s="25" t="e">
        <f>IF($H79="","",SUMIF('11'!$D$35:$D$44,Conf!$H79,'11'!$E$35:$E$44))+IF($H79="","",SUMIF('11'!$F$35:$I$41,Conf!$H79,'11'!$J$35:$J$41))+IF($H79="","",SUMIF('11'!$L$35:$M$41,Conf!$H79,'11'!$N$35:$N$41))</f>
        <v>#VALUE!</v>
      </c>
      <c r="Y79" s="25" t="e">
        <f>IF($H79="","",SUMIF('12'!$D$35:$D$44,Conf!$H79,'12'!$E$35:$E$44))+IF($H79="","",SUMIF('12'!$F$35:$I$41,Conf!$H79,'12'!$J$35:$J$41))+IF($H79="","",SUMIF('12'!$L$35:$M$41,Conf!$H79,'12'!$N$35:$N$41))</f>
        <v>#VALUE!</v>
      </c>
      <c r="Z79" s="25" t="e">
        <f>IF($H79="","",SUMIF('13'!$D$35:$D$44,Conf!$H79,'13'!$E$35:$E$44))+IF($H79="","",SUMIF('13'!$F$35:$I$41,Conf!$H79,'13'!$J$35:$J$41))+IF($H79="","",SUMIF('13'!$L$35:$M$41,Conf!$H79,'13'!$N$35:$N$41))</f>
        <v>#VALUE!</v>
      </c>
      <c r="AA79" s="25" t="e">
        <f>IF($H79="","",SUMIF('14'!$D$35:$D$44,Conf!$H79,'14'!$E$35:$E$44))+IF($H79="","",SUMIF('14'!$F$35:$I$41,Conf!$H79,'14'!$J$35:$J$41))+IF($H79="","",SUMIF('14'!$L$35:$M$41,Conf!$H79,'14'!$N$35:$N$41))</f>
        <v>#VALUE!</v>
      </c>
      <c r="AB79" s="25" t="e">
        <f>IF($H79="","",SUMIF('15'!$D$35:$D$44,Conf!$H79,'15'!$E$35:$E$44))+IF($H79="","",SUMIF('15'!$F$35:$I$41,Conf!$H79,'15'!$J$35:$J$41))+IF($H79="","",SUMIF('15'!$L$35:$M$41,Conf!$H79,'15'!$N$35:$N$41))</f>
        <v>#VALUE!</v>
      </c>
      <c r="AC79" s="25" t="e">
        <f>IF($H79="","",SUMIF('16'!$D$35:$D$44,Conf!$H79,'16'!$E$35:$E$44))+IF($H79="","",SUMIF('16'!$F$35:$I$41,Conf!$H79,'16'!$J$35:$J$41))+IF($H79="","",SUMIF('16'!$L$35:$M$41,Conf!$H79,'16'!$N$35:$N$41))</f>
        <v>#VALUE!</v>
      </c>
      <c r="AD79" s="25" t="e">
        <f>IF($H79="","",SUMIF('17'!$D$35:$D$44,Conf!$H79,'17'!$E$35:$E$44))+IF($H79="","",SUMIF('17'!$F$35:$I$41,Conf!$H79,'17'!$J$35:$J$41))+IF($H79="","",SUMIF('17'!$L$35:$M$41,Conf!$H79,'17'!$N$35:$N$41))</f>
        <v>#VALUE!</v>
      </c>
      <c r="AE79" s="25" t="e">
        <f>IF($H79="","",SUMIF('18'!$D$35:$D$44,Conf!$H79,'18'!$E$35:$E$44))+IF($H79="","",SUMIF('18'!$F$35:$I$41,Conf!$H79,'18'!$J$35:$J$41))+IF($H79="","",SUMIF('18'!$L$35:$M$41,Conf!$H79,'18'!$N$35:$N$41))</f>
        <v>#VALUE!</v>
      </c>
      <c r="AF79" s="25" t="e">
        <f>IF($H79="","",SUMIF('19'!$D$35:$D$44,Conf!$H79,'19'!$E$35:$E$44))+IF($H79="","",SUMIF('19'!$F$35:$I$41,Conf!$H79,'19'!$J$35:$J$41))+IF($H79="","",SUMIF('19'!$L$35:$M$41,Conf!$H79,'19'!$N$35:$N$41))</f>
        <v>#VALUE!</v>
      </c>
      <c r="AG79" s="25" t="str">
        <f t="shared" si="111"/>
        <v/>
      </c>
      <c r="AH79" s="25" t="str">
        <f t="shared" si="112"/>
        <v/>
      </c>
      <c r="AI79" s="25" t="str">
        <f t="shared" si="113"/>
        <v/>
      </c>
      <c r="AJ79" s="25" t="str">
        <f t="shared" si="114"/>
        <v/>
      </c>
      <c r="AK79" s="25" t="str">
        <f t="shared" si="115"/>
        <v/>
      </c>
      <c r="AL79" s="25" t="str">
        <f t="shared" si="116"/>
        <v/>
      </c>
      <c r="AM79" s="25" t="str">
        <f t="shared" si="117"/>
        <v/>
      </c>
      <c r="AN79" s="25" t="str">
        <f t="shared" si="118"/>
        <v/>
      </c>
      <c r="AO79" s="25" t="str">
        <f t="shared" si="119"/>
        <v/>
      </c>
      <c r="AP79" s="25" t="str">
        <f t="shared" si="120"/>
        <v/>
      </c>
      <c r="AQ79" s="25" t="str">
        <f t="shared" si="121"/>
        <v/>
      </c>
      <c r="AR79" s="25" t="str">
        <f t="shared" si="122"/>
        <v/>
      </c>
      <c r="AS79" s="25" t="str">
        <f t="shared" si="123"/>
        <v/>
      </c>
      <c r="AT79" s="25" t="str">
        <f t="shared" si="124"/>
        <v/>
      </c>
      <c r="AU79" s="25" t="str">
        <f t="shared" si="125"/>
        <v/>
      </c>
      <c r="AV79" s="25" t="str">
        <f t="shared" si="126"/>
        <v/>
      </c>
      <c r="AW79" s="25" t="str">
        <f t="shared" si="127"/>
        <v/>
      </c>
      <c r="AX79" s="25" t="str">
        <f t="shared" si="128"/>
        <v/>
      </c>
      <c r="AY79" s="25" t="str">
        <f t="shared" si="129"/>
        <v/>
      </c>
    </row>
    <row r="80" spans="5:51" x14ac:dyDescent="0.25">
      <c r="E80" s="25" t="str">
        <f>IF('14'!$D$19="","",'14'!$D$19)</f>
        <v/>
      </c>
      <c r="H80" s="25" t="str">
        <f>IF(PILOTOS!D37="","",PILOTOS!D37)</f>
        <v/>
      </c>
      <c r="I80" s="83"/>
      <c r="J80" s="25" t="str">
        <f t="shared" si="107"/>
        <v/>
      </c>
      <c r="K80" s="25" t="str">
        <f t="shared" si="108"/>
        <v/>
      </c>
      <c r="L80" s="25" t="str">
        <f t="shared" si="109"/>
        <v/>
      </c>
      <c r="M80" s="25" t="str">
        <f t="shared" si="110"/>
        <v/>
      </c>
      <c r="N80" s="25" t="e">
        <f>IF($H80="","",SUMIF('1'!$D$35:$D$44,Conf!$H80,'1'!$E$35:$E$44))+IF($H80="","",SUMIF('1'!$F$35:$I$41,Conf!$H80,'1'!$J$35:$J$41))+IF($H80="","",SUMIF('1'!$L$35:$M$41,Conf!$H80,'1'!$N$35:$N$41))</f>
        <v>#VALUE!</v>
      </c>
      <c r="O80" s="25" t="e">
        <f>IF($H80="","",SUMIF('2'!$D$35:$D$44,Conf!$H80,'2'!$E$35:$E$44))+IF($H80="","",SUMIF('2'!$F$35:$I$41,Conf!$H80,'2'!$J$35:$J$41))+IF($H80="","",SUMIF('2'!$L$35:$M$41,Conf!$H80,'2'!$N$35:$N$41))</f>
        <v>#VALUE!</v>
      </c>
      <c r="P80" s="25" t="e">
        <f>IF($H80="","",SUMIF('3'!$D$35:$D$44,Conf!$H80,'3'!$E$35:$E$44))+IF($H80="","",SUMIF('3'!$F$35:$I$41,Conf!$H80,'3'!$J$35:$J$41))+IF($H80="","",SUMIF('3'!$L$35:$M$41,Conf!$H80,'3'!$N$35:$N$41))</f>
        <v>#VALUE!</v>
      </c>
      <c r="Q80" s="25" t="e">
        <f>IF($H80="","",SUMIF('4'!$D$35:$D$44,Conf!$H80,'4'!$E$35:$E$44))+IF($H80="","",SUMIF('4'!$F$35:$I$41,Conf!$H80,'4'!$J$35:$J$41))+IF($H80="","",SUMIF('4'!$L$35:$M$41,Conf!$H80,'4'!$N$35:$N$41))</f>
        <v>#VALUE!</v>
      </c>
      <c r="R80" s="25" t="e">
        <f>IF($H80="","",SUMIF('5'!$D$35:$D$44,Conf!$H80,'5'!$E$35:$E$44))+IF($H80="","",SUMIF('5'!$F$35:$I$41,Conf!$H80,'5'!$J$35:$J$41))+IF($H80="","",SUMIF('5'!$L$35:$M$41,Conf!$H80,'5'!$N$35:$N$41))</f>
        <v>#VALUE!</v>
      </c>
      <c r="S80" s="25" t="e">
        <f>IF($H80="","",SUMIF('6'!$D$35:$D$44,Conf!$H80,'6'!$E$35:$E$44))+IF($H80="","",SUMIF('6'!$F$35:$I$41,Conf!$H80,'6'!$J$35:$J$41))+IF($H80="","",SUMIF('6'!$L$35:$M$41,Conf!$H80,'6'!$N$35:$N$41))</f>
        <v>#VALUE!</v>
      </c>
      <c r="T80" s="25" t="e">
        <f>IF($H80="","",SUMIF('7'!$D$35:$D$44,Conf!$H80,'7'!$E$35:$E$44))+IF($H80="","",SUMIF('7'!$F$35:$I$41,Conf!$H80,'7'!$J$35:$J$41))+IF($H80="","",SUMIF('7'!$L$35:$M$41,Conf!$H80,'7'!$N$35:$N$41))</f>
        <v>#VALUE!</v>
      </c>
      <c r="U80" s="25" t="e">
        <f>IF($H80="","",SUMIF('8'!$D$35:$D$44,Conf!$H80,'8'!$E$35:$E$44))+IF($H80="","",SUMIF('8'!$F$35:$I$41,Conf!$H80,'8'!$J$35:$J$41))+IF($H80="","",SUMIF('8'!$L$35:$M$41,Conf!$H80,'8'!$N$35:$N$41))</f>
        <v>#VALUE!</v>
      </c>
      <c r="V80" s="25" t="e">
        <f>IF($H80="","",SUMIF('9'!$D$35:$D$44,Conf!$H80,'9'!$E$35:$E$44))+IF($H80="","",SUMIF('9'!$F$35:$I$41,Conf!$H80,'9'!$J$35:$J$41))+IF($H80="","",SUMIF('9'!$L$35:$M$41,Conf!$H80,'9'!$N$35:$N$41))</f>
        <v>#VALUE!</v>
      </c>
      <c r="W80" s="25" t="e">
        <f>IF($H80="","",SUMIF('10'!$D$35:$D$44,Conf!$H80,'10'!$E$35:$E$44))+IF($H80="","",SUMIF('10'!$F$35:$I$41,Conf!$H80,'10'!$J$35:$J$41))+IF($H80="","",SUMIF('10'!$L$35:$M$41,Conf!$H80,'10'!$N$35:$N$41))</f>
        <v>#VALUE!</v>
      </c>
      <c r="X80" s="25" t="e">
        <f>IF($H80="","",SUMIF('11'!$D$35:$D$44,Conf!$H80,'11'!$E$35:$E$44))+IF($H80="","",SUMIF('11'!$F$35:$I$41,Conf!$H80,'11'!$J$35:$J$41))+IF($H80="","",SUMIF('11'!$L$35:$M$41,Conf!$H80,'11'!$N$35:$N$41))</f>
        <v>#VALUE!</v>
      </c>
      <c r="Y80" s="25" t="e">
        <f>IF($H80="","",SUMIF('12'!$D$35:$D$44,Conf!$H80,'12'!$E$35:$E$44))+IF($H80="","",SUMIF('12'!$F$35:$I$41,Conf!$H80,'12'!$J$35:$J$41))+IF($H80="","",SUMIF('12'!$L$35:$M$41,Conf!$H80,'12'!$N$35:$N$41))</f>
        <v>#VALUE!</v>
      </c>
      <c r="Z80" s="25" t="e">
        <f>IF($H80="","",SUMIF('13'!$D$35:$D$44,Conf!$H80,'13'!$E$35:$E$44))+IF($H80="","",SUMIF('13'!$F$35:$I$41,Conf!$H80,'13'!$J$35:$J$41))+IF($H80="","",SUMIF('13'!$L$35:$M$41,Conf!$H80,'13'!$N$35:$N$41))</f>
        <v>#VALUE!</v>
      </c>
      <c r="AA80" s="25" t="e">
        <f>IF($H80="","",SUMIF('14'!$D$35:$D$44,Conf!$H80,'14'!$E$35:$E$44))+IF($H80="","",SUMIF('14'!$F$35:$I$41,Conf!$H80,'14'!$J$35:$J$41))+IF($H80="","",SUMIF('14'!$L$35:$M$41,Conf!$H80,'14'!$N$35:$N$41))</f>
        <v>#VALUE!</v>
      </c>
      <c r="AB80" s="25" t="e">
        <f>IF($H80="","",SUMIF('15'!$D$35:$D$44,Conf!$H80,'15'!$E$35:$E$44))+IF($H80="","",SUMIF('15'!$F$35:$I$41,Conf!$H80,'15'!$J$35:$J$41))+IF($H80="","",SUMIF('15'!$L$35:$M$41,Conf!$H80,'15'!$N$35:$N$41))</f>
        <v>#VALUE!</v>
      </c>
      <c r="AC80" s="25" t="e">
        <f>IF($H80="","",SUMIF('16'!$D$35:$D$44,Conf!$H80,'16'!$E$35:$E$44))+IF($H80="","",SUMIF('16'!$F$35:$I$41,Conf!$H80,'16'!$J$35:$J$41))+IF($H80="","",SUMIF('16'!$L$35:$M$41,Conf!$H80,'16'!$N$35:$N$41))</f>
        <v>#VALUE!</v>
      </c>
      <c r="AD80" s="25" t="e">
        <f>IF($H80="","",SUMIF('17'!$D$35:$D$44,Conf!$H80,'17'!$E$35:$E$44))+IF($H80="","",SUMIF('17'!$F$35:$I$41,Conf!$H80,'17'!$J$35:$J$41))+IF($H80="","",SUMIF('17'!$L$35:$M$41,Conf!$H80,'17'!$N$35:$N$41))</f>
        <v>#VALUE!</v>
      </c>
      <c r="AE80" s="25" t="e">
        <f>IF($H80="","",SUMIF('18'!$D$35:$D$44,Conf!$H80,'18'!$E$35:$E$44))+IF($H80="","",SUMIF('18'!$F$35:$I$41,Conf!$H80,'18'!$J$35:$J$41))+IF($H80="","",SUMIF('18'!$L$35:$M$41,Conf!$H80,'18'!$N$35:$N$41))</f>
        <v>#VALUE!</v>
      </c>
      <c r="AF80" s="25" t="e">
        <f>IF($H80="","",SUMIF('19'!$D$35:$D$44,Conf!$H80,'19'!$E$35:$E$44))+IF($H80="","",SUMIF('19'!$F$35:$I$41,Conf!$H80,'19'!$J$35:$J$41))+IF($H80="","",SUMIF('19'!$L$35:$M$41,Conf!$H80,'19'!$N$35:$N$41))</f>
        <v>#VALUE!</v>
      </c>
      <c r="AG80" s="25" t="str">
        <f t="shared" si="111"/>
        <v/>
      </c>
      <c r="AH80" s="25" t="str">
        <f t="shared" si="112"/>
        <v/>
      </c>
      <c r="AI80" s="25" t="str">
        <f t="shared" si="113"/>
        <v/>
      </c>
      <c r="AJ80" s="25" t="str">
        <f t="shared" si="114"/>
        <v/>
      </c>
      <c r="AK80" s="25" t="str">
        <f t="shared" si="115"/>
        <v/>
      </c>
      <c r="AL80" s="25" t="str">
        <f t="shared" si="116"/>
        <v/>
      </c>
      <c r="AM80" s="25" t="str">
        <f t="shared" si="117"/>
        <v/>
      </c>
      <c r="AN80" s="25" t="str">
        <f t="shared" si="118"/>
        <v/>
      </c>
      <c r="AO80" s="25" t="str">
        <f t="shared" si="119"/>
        <v/>
      </c>
      <c r="AP80" s="25" t="str">
        <f t="shared" si="120"/>
        <v/>
      </c>
      <c r="AQ80" s="25" t="str">
        <f t="shared" si="121"/>
        <v/>
      </c>
      <c r="AR80" s="25" t="str">
        <f t="shared" si="122"/>
        <v/>
      </c>
      <c r="AS80" s="25" t="str">
        <f t="shared" si="123"/>
        <v/>
      </c>
      <c r="AT80" s="25" t="str">
        <f t="shared" si="124"/>
        <v/>
      </c>
      <c r="AU80" s="25" t="str">
        <f t="shared" si="125"/>
        <v/>
      </c>
      <c r="AV80" s="25" t="str">
        <f t="shared" si="126"/>
        <v/>
      </c>
      <c r="AW80" s="25" t="str">
        <f t="shared" si="127"/>
        <v/>
      </c>
      <c r="AX80" s="25" t="str">
        <f t="shared" si="128"/>
        <v/>
      </c>
      <c r="AY80" s="25" t="str">
        <f t="shared" si="129"/>
        <v/>
      </c>
    </row>
    <row r="81" spans="5:51" x14ac:dyDescent="0.25">
      <c r="E81" s="25" t="str">
        <f>IF('14'!$D$20="","",'14'!$D$20)</f>
        <v/>
      </c>
      <c r="H81" s="25" t="str">
        <f>IF(PILOTOS!D38="","",PILOTOS!D38)</f>
        <v/>
      </c>
      <c r="I81" s="83"/>
      <c r="J81" s="25" t="str">
        <f t="shared" si="107"/>
        <v/>
      </c>
      <c r="K81" s="25" t="str">
        <f t="shared" si="108"/>
        <v/>
      </c>
      <c r="L81" s="25" t="str">
        <f t="shared" si="109"/>
        <v/>
      </c>
      <c r="M81" s="25" t="str">
        <f t="shared" si="110"/>
        <v/>
      </c>
      <c r="N81" s="25" t="e">
        <f>IF($H81="","",SUMIF('1'!$D$35:$D$44,Conf!$H81,'1'!$E$35:$E$44))+IF($H81="","",SUMIF('1'!$F$35:$I$41,Conf!$H81,'1'!$J$35:$J$41))+IF($H81="","",SUMIF('1'!$L$35:$M$41,Conf!$H81,'1'!$N$35:$N$41))</f>
        <v>#VALUE!</v>
      </c>
      <c r="O81" s="25" t="e">
        <f>IF($H81="","",SUMIF('2'!$D$35:$D$44,Conf!$H81,'2'!$E$35:$E$44))+IF($H81="","",SUMIF('2'!$F$35:$I$41,Conf!$H81,'2'!$J$35:$J$41))+IF($H81="","",SUMIF('2'!$L$35:$M$41,Conf!$H81,'2'!$N$35:$N$41))</f>
        <v>#VALUE!</v>
      </c>
      <c r="P81" s="25" t="e">
        <f>IF($H81="","",SUMIF('3'!$D$35:$D$44,Conf!$H81,'3'!$E$35:$E$44))+IF($H81="","",SUMIF('3'!$F$35:$I$41,Conf!$H81,'3'!$J$35:$J$41))+IF($H81="","",SUMIF('3'!$L$35:$M$41,Conf!$H81,'3'!$N$35:$N$41))</f>
        <v>#VALUE!</v>
      </c>
      <c r="Q81" s="25" t="e">
        <f>IF($H81="","",SUMIF('4'!$D$35:$D$44,Conf!$H81,'4'!$E$35:$E$44))+IF($H81="","",SUMIF('4'!$F$35:$I$41,Conf!$H81,'4'!$J$35:$J$41))+IF($H81="","",SUMIF('4'!$L$35:$M$41,Conf!$H81,'4'!$N$35:$N$41))</f>
        <v>#VALUE!</v>
      </c>
      <c r="R81" s="25" t="e">
        <f>IF($H81="","",SUMIF('5'!$D$35:$D$44,Conf!$H81,'5'!$E$35:$E$44))+IF($H81="","",SUMIF('5'!$F$35:$I$41,Conf!$H81,'5'!$J$35:$J$41))+IF($H81="","",SUMIF('5'!$L$35:$M$41,Conf!$H81,'5'!$N$35:$N$41))</f>
        <v>#VALUE!</v>
      </c>
      <c r="S81" s="25" t="e">
        <f>IF($H81="","",SUMIF('6'!$D$35:$D$44,Conf!$H81,'6'!$E$35:$E$44))+IF($H81="","",SUMIF('6'!$F$35:$I$41,Conf!$H81,'6'!$J$35:$J$41))+IF($H81="","",SUMIF('6'!$L$35:$M$41,Conf!$H81,'6'!$N$35:$N$41))</f>
        <v>#VALUE!</v>
      </c>
      <c r="T81" s="25" t="e">
        <f>IF($H81="","",SUMIF('7'!$D$35:$D$44,Conf!$H81,'7'!$E$35:$E$44))+IF($H81="","",SUMIF('7'!$F$35:$I$41,Conf!$H81,'7'!$J$35:$J$41))+IF($H81="","",SUMIF('7'!$L$35:$M$41,Conf!$H81,'7'!$N$35:$N$41))</f>
        <v>#VALUE!</v>
      </c>
      <c r="U81" s="25" t="e">
        <f>IF($H81="","",SUMIF('8'!$D$35:$D$44,Conf!$H81,'8'!$E$35:$E$44))+IF($H81="","",SUMIF('8'!$F$35:$I$41,Conf!$H81,'8'!$J$35:$J$41))+IF($H81="","",SUMIF('8'!$L$35:$M$41,Conf!$H81,'8'!$N$35:$N$41))</f>
        <v>#VALUE!</v>
      </c>
      <c r="V81" s="25" t="e">
        <f>IF($H81="","",SUMIF('9'!$D$35:$D$44,Conf!$H81,'9'!$E$35:$E$44))+IF($H81="","",SUMIF('9'!$F$35:$I$41,Conf!$H81,'9'!$J$35:$J$41))+IF($H81="","",SUMIF('9'!$L$35:$M$41,Conf!$H81,'9'!$N$35:$N$41))</f>
        <v>#VALUE!</v>
      </c>
      <c r="W81" s="25" t="e">
        <f>IF($H81="","",SUMIF('10'!$D$35:$D$44,Conf!$H81,'10'!$E$35:$E$44))+IF($H81="","",SUMIF('10'!$F$35:$I$41,Conf!$H81,'10'!$J$35:$J$41))+IF($H81="","",SUMIF('10'!$L$35:$M$41,Conf!$H81,'10'!$N$35:$N$41))</f>
        <v>#VALUE!</v>
      </c>
      <c r="X81" s="25" t="e">
        <f>IF($H81="","",SUMIF('11'!$D$35:$D$44,Conf!$H81,'11'!$E$35:$E$44))+IF($H81="","",SUMIF('11'!$F$35:$I$41,Conf!$H81,'11'!$J$35:$J$41))+IF($H81="","",SUMIF('11'!$L$35:$M$41,Conf!$H81,'11'!$N$35:$N$41))</f>
        <v>#VALUE!</v>
      </c>
      <c r="Y81" s="25" t="e">
        <f>IF($H81="","",SUMIF('12'!$D$35:$D$44,Conf!$H81,'12'!$E$35:$E$44))+IF($H81="","",SUMIF('12'!$F$35:$I$41,Conf!$H81,'12'!$J$35:$J$41))+IF($H81="","",SUMIF('12'!$L$35:$M$41,Conf!$H81,'12'!$N$35:$N$41))</f>
        <v>#VALUE!</v>
      </c>
      <c r="Z81" s="25" t="e">
        <f>IF($H81="","",SUMIF('13'!$D$35:$D$44,Conf!$H81,'13'!$E$35:$E$44))+IF($H81="","",SUMIF('13'!$F$35:$I$41,Conf!$H81,'13'!$J$35:$J$41))+IF($H81="","",SUMIF('13'!$L$35:$M$41,Conf!$H81,'13'!$N$35:$N$41))</f>
        <v>#VALUE!</v>
      </c>
      <c r="AA81" s="25" t="e">
        <f>IF($H81="","",SUMIF('14'!$D$35:$D$44,Conf!$H81,'14'!$E$35:$E$44))+IF($H81="","",SUMIF('14'!$F$35:$I$41,Conf!$H81,'14'!$J$35:$J$41))+IF($H81="","",SUMIF('14'!$L$35:$M$41,Conf!$H81,'14'!$N$35:$N$41))</f>
        <v>#VALUE!</v>
      </c>
      <c r="AB81" s="25" t="e">
        <f>IF($H81="","",SUMIF('15'!$D$35:$D$44,Conf!$H81,'15'!$E$35:$E$44))+IF($H81="","",SUMIF('15'!$F$35:$I$41,Conf!$H81,'15'!$J$35:$J$41))+IF($H81="","",SUMIF('15'!$L$35:$M$41,Conf!$H81,'15'!$N$35:$N$41))</f>
        <v>#VALUE!</v>
      </c>
      <c r="AC81" s="25" t="e">
        <f>IF($H81="","",SUMIF('16'!$D$35:$D$44,Conf!$H81,'16'!$E$35:$E$44))+IF($H81="","",SUMIF('16'!$F$35:$I$41,Conf!$H81,'16'!$J$35:$J$41))+IF($H81="","",SUMIF('16'!$L$35:$M$41,Conf!$H81,'16'!$N$35:$N$41))</f>
        <v>#VALUE!</v>
      </c>
      <c r="AD81" s="25" t="e">
        <f>IF($H81="","",SUMIF('17'!$D$35:$D$44,Conf!$H81,'17'!$E$35:$E$44))+IF($H81="","",SUMIF('17'!$F$35:$I$41,Conf!$H81,'17'!$J$35:$J$41))+IF($H81="","",SUMIF('17'!$L$35:$M$41,Conf!$H81,'17'!$N$35:$N$41))</f>
        <v>#VALUE!</v>
      </c>
      <c r="AE81" s="25" t="e">
        <f>IF($H81="","",SUMIF('18'!$D$35:$D$44,Conf!$H81,'18'!$E$35:$E$44))+IF($H81="","",SUMIF('18'!$F$35:$I$41,Conf!$H81,'18'!$J$35:$J$41))+IF($H81="","",SUMIF('18'!$L$35:$M$41,Conf!$H81,'18'!$N$35:$N$41))</f>
        <v>#VALUE!</v>
      </c>
      <c r="AF81" s="25" t="e">
        <f>IF($H81="","",SUMIF('19'!$D$35:$D$44,Conf!$H81,'19'!$E$35:$E$44))+IF($H81="","",SUMIF('19'!$F$35:$I$41,Conf!$H81,'19'!$J$35:$J$41))+IF($H81="","",SUMIF('19'!$L$35:$M$41,Conf!$H81,'19'!$N$35:$N$41))</f>
        <v>#VALUE!</v>
      </c>
      <c r="AG81" s="25" t="str">
        <f t="shared" si="111"/>
        <v/>
      </c>
      <c r="AH81" s="25" t="str">
        <f t="shared" si="112"/>
        <v/>
      </c>
      <c r="AI81" s="25" t="str">
        <f t="shared" si="113"/>
        <v/>
      </c>
      <c r="AJ81" s="25" t="str">
        <f t="shared" si="114"/>
        <v/>
      </c>
      <c r="AK81" s="25" t="str">
        <f t="shared" si="115"/>
        <v/>
      </c>
      <c r="AL81" s="25" t="str">
        <f t="shared" si="116"/>
        <v/>
      </c>
      <c r="AM81" s="25" t="str">
        <f t="shared" si="117"/>
        <v/>
      </c>
      <c r="AN81" s="25" t="str">
        <f t="shared" si="118"/>
        <v/>
      </c>
      <c r="AO81" s="25" t="str">
        <f t="shared" si="119"/>
        <v/>
      </c>
      <c r="AP81" s="25" t="str">
        <f t="shared" si="120"/>
        <v/>
      </c>
      <c r="AQ81" s="25" t="str">
        <f t="shared" si="121"/>
        <v/>
      </c>
      <c r="AR81" s="25" t="str">
        <f t="shared" si="122"/>
        <v/>
      </c>
      <c r="AS81" s="25" t="str">
        <f t="shared" si="123"/>
        <v/>
      </c>
      <c r="AT81" s="25" t="str">
        <f t="shared" si="124"/>
        <v/>
      </c>
      <c r="AU81" s="25" t="str">
        <f t="shared" si="125"/>
        <v/>
      </c>
      <c r="AV81" s="25" t="str">
        <f t="shared" si="126"/>
        <v/>
      </c>
      <c r="AW81" s="25" t="str">
        <f t="shared" si="127"/>
        <v/>
      </c>
      <c r="AX81" s="25" t="str">
        <f t="shared" si="128"/>
        <v/>
      </c>
      <c r="AY81" s="25" t="str">
        <f t="shared" si="129"/>
        <v/>
      </c>
    </row>
    <row r="82" spans="5:51" x14ac:dyDescent="0.25">
      <c r="E82" s="25" t="str">
        <f>IF('14'!$D$21="","",'14'!$D$21)</f>
        <v/>
      </c>
      <c r="H82" s="25" t="str">
        <f>IF(PILOTOS!D39="","",PILOTOS!D39)</f>
        <v/>
      </c>
      <c r="I82" s="83"/>
      <c r="J82" s="25" t="str">
        <f t="shared" si="107"/>
        <v/>
      </c>
      <c r="K82" s="25" t="str">
        <f t="shared" si="108"/>
        <v/>
      </c>
      <c r="L82" s="25" t="str">
        <f t="shared" si="109"/>
        <v/>
      </c>
      <c r="M82" s="25" t="str">
        <f t="shared" si="110"/>
        <v/>
      </c>
      <c r="N82" s="25" t="e">
        <f>IF($H82="","",SUMIF('1'!$D$35:$D$44,Conf!$H82,'1'!$E$35:$E$44))+IF($H82="","",SUMIF('1'!$F$35:$I$41,Conf!$H82,'1'!$J$35:$J$41))+IF($H82="","",SUMIF('1'!$L$35:$M$41,Conf!$H82,'1'!$N$35:$N$41))</f>
        <v>#VALUE!</v>
      </c>
      <c r="O82" s="25" t="e">
        <f>IF($H82="","",SUMIF('2'!$D$35:$D$44,Conf!$H82,'2'!$E$35:$E$44))+IF($H82="","",SUMIF('2'!$F$35:$I$41,Conf!$H82,'2'!$J$35:$J$41))+IF($H82="","",SUMIF('2'!$L$35:$M$41,Conf!$H82,'2'!$N$35:$N$41))</f>
        <v>#VALUE!</v>
      </c>
      <c r="P82" s="25" t="e">
        <f>IF($H82="","",SUMIF('3'!$D$35:$D$44,Conf!$H82,'3'!$E$35:$E$44))+IF($H82="","",SUMIF('3'!$F$35:$I$41,Conf!$H82,'3'!$J$35:$J$41))+IF($H82="","",SUMIF('3'!$L$35:$M$41,Conf!$H82,'3'!$N$35:$N$41))</f>
        <v>#VALUE!</v>
      </c>
      <c r="Q82" s="25" t="e">
        <f>IF($H82="","",SUMIF('4'!$D$35:$D$44,Conf!$H82,'4'!$E$35:$E$44))+IF($H82="","",SUMIF('4'!$F$35:$I$41,Conf!$H82,'4'!$J$35:$J$41))+IF($H82="","",SUMIF('4'!$L$35:$M$41,Conf!$H82,'4'!$N$35:$N$41))</f>
        <v>#VALUE!</v>
      </c>
      <c r="R82" s="25" t="e">
        <f>IF($H82="","",SUMIF('5'!$D$35:$D$44,Conf!$H82,'5'!$E$35:$E$44))+IF($H82="","",SUMIF('5'!$F$35:$I$41,Conf!$H82,'5'!$J$35:$J$41))+IF($H82="","",SUMIF('5'!$L$35:$M$41,Conf!$H82,'5'!$N$35:$N$41))</f>
        <v>#VALUE!</v>
      </c>
      <c r="S82" s="25" t="e">
        <f>IF($H82="","",SUMIF('6'!$D$35:$D$44,Conf!$H82,'6'!$E$35:$E$44))+IF($H82="","",SUMIF('6'!$F$35:$I$41,Conf!$H82,'6'!$J$35:$J$41))+IF($H82="","",SUMIF('6'!$L$35:$M$41,Conf!$H82,'6'!$N$35:$N$41))</f>
        <v>#VALUE!</v>
      </c>
      <c r="T82" s="25" t="e">
        <f>IF($H82="","",SUMIF('7'!$D$35:$D$44,Conf!$H82,'7'!$E$35:$E$44))+IF($H82="","",SUMIF('7'!$F$35:$I$41,Conf!$H82,'7'!$J$35:$J$41))+IF($H82="","",SUMIF('7'!$L$35:$M$41,Conf!$H82,'7'!$N$35:$N$41))</f>
        <v>#VALUE!</v>
      </c>
      <c r="U82" s="25" t="e">
        <f>IF($H82="","",SUMIF('8'!$D$35:$D$44,Conf!$H82,'8'!$E$35:$E$44))+IF($H82="","",SUMIF('8'!$F$35:$I$41,Conf!$H82,'8'!$J$35:$J$41))+IF($H82="","",SUMIF('8'!$L$35:$M$41,Conf!$H82,'8'!$N$35:$N$41))</f>
        <v>#VALUE!</v>
      </c>
      <c r="V82" s="25" t="e">
        <f>IF($H82="","",SUMIF('9'!$D$35:$D$44,Conf!$H82,'9'!$E$35:$E$44))+IF($H82="","",SUMIF('9'!$F$35:$I$41,Conf!$H82,'9'!$J$35:$J$41))+IF($H82="","",SUMIF('9'!$L$35:$M$41,Conf!$H82,'9'!$N$35:$N$41))</f>
        <v>#VALUE!</v>
      </c>
      <c r="W82" s="25" t="e">
        <f>IF($H82="","",SUMIF('10'!$D$35:$D$44,Conf!$H82,'10'!$E$35:$E$44))+IF($H82="","",SUMIF('10'!$F$35:$I$41,Conf!$H82,'10'!$J$35:$J$41))+IF($H82="","",SUMIF('10'!$L$35:$M$41,Conf!$H82,'10'!$N$35:$N$41))</f>
        <v>#VALUE!</v>
      </c>
      <c r="X82" s="25" t="e">
        <f>IF($H82="","",SUMIF('11'!$D$35:$D$44,Conf!$H82,'11'!$E$35:$E$44))+IF($H82="","",SUMIF('11'!$F$35:$I$41,Conf!$H82,'11'!$J$35:$J$41))+IF($H82="","",SUMIF('11'!$L$35:$M$41,Conf!$H82,'11'!$N$35:$N$41))</f>
        <v>#VALUE!</v>
      </c>
      <c r="Y82" s="25" t="e">
        <f>IF($H82="","",SUMIF('12'!$D$35:$D$44,Conf!$H82,'12'!$E$35:$E$44))+IF($H82="","",SUMIF('12'!$F$35:$I$41,Conf!$H82,'12'!$J$35:$J$41))+IF($H82="","",SUMIF('12'!$L$35:$M$41,Conf!$H82,'12'!$N$35:$N$41))</f>
        <v>#VALUE!</v>
      </c>
      <c r="Z82" s="25" t="e">
        <f>IF($H82="","",SUMIF('13'!$D$35:$D$44,Conf!$H82,'13'!$E$35:$E$44))+IF($H82="","",SUMIF('13'!$F$35:$I$41,Conf!$H82,'13'!$J$35:$J$41))+IF($H82="","",SUMIF('13'!$L$35:$M$41,Conf!$H82,'13'!$N$35:$N$41))</f>
        <v>#VALUE!</v>
      </c>
      <c r="AA82" s="25" t="e">
        <f>IF($H82="","",SUMIF('14'!$D$35:$D$44,Conf!$H82,'14'!$E$35:$E$44))+IF($H82="","",SUMIF('14'!$F$35:$I$41,Conf!$H82,'14'!$J$35:$J$41))+IF($H82="","",SUMIF('14'!$L$35:$M$41,Conf!$H82,'14'!$N$35:$N$41))</f>
        <v>#VALUE!</v>
      </c>
      <c r="AB82" s="25" t="e">
        <f>IF($H82="","",SUMIF('15'!$D$35:$D$44,Conf!$H82,'15'!$E$35:$E$44))+IF($H82="","",SUMIF('15'!$F$35:$I$41,Conf!$H82,'15'!$J$35:$J$41))+IF($H82="","",SUMIF('15'!$L$35:$M$41,Conf!$H82,'15'!$N$35:$N$41))</f>
        <v>#VALUE!</v>
      </c>
      <c r="AC82" s="25" t="e">
        <f>IF($H82="","",SUMIF('16'!$D$35:$D$44,Conf!$H82,'16'!$E$35:$E$44))+IF($H82="","",SUMIF('16'!$F$35:$I$41,Conf!$H82,'16'!$J$35:$J$41))+IF($H82="","",SUMIF('16'!$L$35:$M$41,Conf!$H82,'16'!$N$35:$N$41))</f>
        <v>#VALUE!</v>
      </c>
      <c r="AD82" s="25" t="e">
        <f>IF($H82="","",SUMIF('17'!$D$35:$D$44,Conf!$H82,'17'!$E$35:$E$44))+IF($H82="","",SUMIF('17'!$F$35:$I$41,Conf!$H82,'17'!$J$35:$J$41))+IF($H82="","",SUMIF('17'!$L$35:$M$41,Conf!$H82,'17'!$N$35:$N$41))</f>
        <v>#VALUE!</v>
      </c>
      <c r="AE82" s="25" t="e">
        <f>IF($H82="","",SUMIF('18'!$D$35:$D$44,Conf!$H82,'18'!$E$35:$E$44))+IF($H82="","",SUMIF('18'!$F$35:$I$41,Conf!$H82,'18'!$J$35:$J$41))+IF($H82="","",SUMIF('18'!$L$35:$M$41,Conf!$H82,'18'!$N$35:$N$41))</f>
        <v>#VALUE!</v>
      </c>
      <c r="AF82" s="25" t="e">
        <f>IF($H82="","",SUMIF('19'!$D$35:$D$44,Conf!$H82,'19'!$E$35:$E$44))+IF($H82="","",SUMIF('19'!$F$35:$I$41,Conf!$H82,'19'!$J$35:$J$41))+IF($H82="","",SUMIF('19'!$L$35:$M$41,Conf!$H82,'19'!$N$35:$N$41))</f>
        <v>#VALUE!</v>
      </c>
      <c r="AG82" s="25" t="str">
        <f t="shared" si="111"/>
        <v/>
      </c>
      <c r="AH82" s="25" t="str">
        <f t="shared" si="112"/>
        <v/>
      </c>
      <c r="AI82" s="25" t="str">
        <f t="shared" si="113"/>
        <v/>
      </c>
      <c r="AJ82" s="25" t="str">
        <f t="shared" si="114"/>
        <v/>
      </c>
      <c r="AK82" s="25" t="str">
        <f t="shared" si="115"/>
        <v/>
      </c>
      <c r="AL82" s="25" t="str">
        <f t="shared" si="116"/>
        <v/>
      </c>
      <c r="AM82" s="25" t="str">
        <f t="shared" si="117"/>
        <v/>
      </c>
      <c r="AN82" s="25" t="str">
        <f t="shared" si="118"/>
        <v/>
      </c>
      <c r="AO82" s="25" t="str">
        <f t="shared" si="119"/>
        <v/>
      </c>
      <c r="AP82" s="25" t="str">
        <f t="shared" si="120"/>
        <v/>
      </c>
      <c r="AQ82" s="25" t="str">
        <f t="shared" si="121"/>
        <v/>
      </c>
      <c r="AR82" s="25" t="str">
        <f t="shared" si="122"/>
        <v/>
      </c>
      <c r="AS82" s="25" t="str">
        <f t="shared" si="123"/>
        <v/>
      </c>
      <c r="AT82" s="25" t="str">
        <f t="shared" si="124"/>
        <v/>
      </c>
      <c r="AU82" s="25" t="str">
        <f t="shared" si="125"/>
        <v/>
      </c>
      <c r="AV82" s="25" t="str">
        <f t="shared" si="126"/>
        <v/>
      </c>
      <c r="AW82" s="25" t="str">
        <f t="shared" si="127"/>
        <v/>
      </c>
      <c r="AX82" s="25" t="str">
        <f t="shared" si="128"/>
        <v/>
      </c>
      <c r="AY82" s="25" t="str">
        <f t="shared" si="129"/>
        <v/>
      </c>
    </row>
    <row r="83" spans="5:51" x14ac:dyDescent="0.25">
      <c r="E83" s="25" t="str">
        <f>IF('14'!$D$22="","",'14'!$D$22)</f>
        <v/>
      </c>
      <c r="H83" s="25" t="str">
        <f>IF(PILOTOS!D40="","",PILOTOS!D40)</f>
        <v/>
      </c>
      <c r="I83" s="83"/>
      <c r="J83" s="25" t="str">
        <f t="shared" si="107"/>
        <v/>
      </c>
      <c r="K83" s="25" t="str">
        <f t="shared" si="108"/>
        <v/>
      </c>
      <c r="L83" s="25" t="str">
        <f t="shared" si="109"/>
        <v/>
      </c>
      <c r="M83" s="25" t="str">
        <f t="shared" si="110"/>
        <v/>
      </c>
      <c r="N83" s="25" t="e">
        <f>IF($H83="","",SUMIF('1'!$D$35:$D$44,Conf!$H83,'1'!$E$35:$E$44))+IF($H83="","",SUMIF('1'!$F$35:$I$41,Conf!$H83,'1'!$J$35:$J$41))+IF($H83="","",SUMIF('1'!$L$35:$M$41,Conf!$H83,'1'!$N$35:$N$41))</f>
        <v>#VALUE!</v>
      </c>
      <c r="O83" s="25" t="e">
        <f>IF($H83="","",SUMIF('2'!$D$35:$D$44,Conf!$H83,'2'!$E$35:$E$44))+IF($H83="","",SUMIF('2'!$F$35:$I$41,Conf!$H83,'2'!$J$35:$J$41))+IF($H83="","",SUMIF('2'!$L$35:$M$41,Conf!$H83,'2'!$N$35:$N$41))</f>
        <v>#VALUE!</v>
      </c>
      <c r="P83" s="25" t="e">
        <f>IF($H83="","",SUMIF('3'!$D$35:$D$44,Conf!$H83,'3'!$E$35:$E$44))+IF($H83="","",SUMIF('3'!$F$35:$I$41,Conf!$H83,'3'!$J$35:$J$41))+IF($H83="","",SUMIF('3'!$L$35:$M$41,Conf!$H83,'3'!$N$35:$N$41))</f>
        <v>#VALUE!</v>
      </c>
      <c r="Q83" s="25" t="e">
        <f>IF($H83="","",SUMIF('4'!$D$35:$D$44,Conf!$H83,'4'!$E$35:$E$44))+IF($H83="","",SUMIF('4'!$F$35:$I$41,Conf!$H83,'4'!$J$35:$J$41))+IF($H83="","",SUMIF('4'!$L$35:$M$41,Conf!$H83,'4'!$N$35:$N$41))</f>
        <v>#VALUE!</v>
      </c>
      <c r="R83" s="25" t="e">
        <f>IF($H83="","",SUMIF('5'!$D$35:$D$44,Conf!$H83,'5'!$E$35:$E$44))+IF($H83="","",SUMIF('5'!$F$35:$I$41,Conf!$H83,'5'!$J$35:$J$41))+IF($H83="","",SUMIF('5'!$L$35:$M$41,Conf!$H83,'5'!$N$35:$N$41))</f>
        <v>#VALUE!</v>
      </c>
      <c r="S83" s="25" t="e">
        <f>IF($H83="","",SUMIF('6'!$D$35:$D$44,Conf!$H83,'6'!$E$35:$E$44))+IF($H83="","",SUMIF('6'!$F$35:$I$41,Conf!$H83,'6'!$J$35:$J$41))+IF($H83="","",SUMIF('6'!$L$35:$M$41,Conf!$H83,'6'!$N$35:$N$41))</f>
        <v>#VALUE!</v>
      </c>
      <c r="T83" s="25" t="e">
        <f>IF($H83="","",SUMIF('7'!$D$35:$D$44,Conf!$H83,'7'!$E$35:$E$44))+IF($H83="","",SUMIF('7'!$F$35:$I$41,Conf!$H83,'7'!$J$35:$J$41))+IF($H83="","",SUMIF('7'!$L$35:$M$41,Conf!$H83,'7'!$N$35:$N$41))</f>
        <v>#VALUE!</v>
      </c>
      <c r="U83" s="25" t="e">
        <f>IF($H83="","",SUMIF('8'!$D$35:$D$44,Conf!$H83,'8'!$E$35:$E$44))+IF($H83="","",SUMIF('8'!$F$35:$I$41,Conf!$H83,'8'!$J$35:$J$41))+IF($H83="","",SUMIF('8'!$L$35:$M$41,Conf!$H83,'8'!$N$35:$N$41))</f>
        <v>#VALUE!</v>
      </c>
      <c r="V83" s="25" t="e">
        <f>IF($H83="","",SUMIF('9'!$D$35:$D$44,Conf!$H83,'9'!$E$35:$E$44))+IF($H83="","",SUMIF('9'!$F$35:$I$41,Conf!$H83,'9'!$J$35:$J$41))+IF($H83="","",SUMIF('9'!$L$35:$M$41,Conf!$H83,'9'!$N$35:$N$41))</f>
        <v>#VALUE!</v>
      </c>
      <c r="W83" s="25" t="e">
        <f>IF($H83="","",SUMIF('10'!$D$35:$D$44,Conf!$H83,'10'!$E$35:$E$44))+IF($H83="","",SUMIF('10'!$F$35:$I$41,Conf!$H83,'10'!$J$35:$J$41))+IF($H83="","",SUMIF('10'!$L$35:$M$41,Conf!$H83,'10'!$N$35:$N$41))</f>
        <v>#VALUE!</v>
      </c>
      <c r="X83" s="25" t="e">
        <f>IF($H83="","",SUMIF('11'!$D$35:$D$44,Conf!$H83,'11'!$E$35:$E$44))+IF($H83="","",SUMIF('11'!$F$35:$I$41,Conf!$H83,'11'!$J$35:$J$41))+IF($H83="","",SUMIF('11'!$L$35:$M$41,Conf!$H83,'11'!$N$35:$N$41))</f>
        <v>#VALUE!</v>
      </c>
      <c r="Y83" s="25" t="e">
        <f>IF($H83="","",SUMIF('12'!$D$35:$D$44,Conf!$H83,'12'!$E$35:$E$44))+IF($H83="","",SUMIF('12'!$F$35:$I$41,Conf!$H83,'12'!$J$35:$J$41))+IF($H83="","",SUMIF('12'!$L$35:$M$41,Conf!$H83,'12'!$N$35:$N$41))</f>
        <v>#VALUE!</v>
      </c>
      <c r="Z83" s="25" t="e">
        <f>IF($H83="","",SUMIF('13'!$D$35:$D$44,Conf!$H83,'13'!$E$35:$E$44))+IF($H83="","",SUMIF('13'!$F$35:$I$41,Conf!$H83,'13'!$J$35:$J$41))+IF($H83="","",SUMIF('13'!$L$35:$M$41,Conf!$H83,'13'!$N$35:$N$41))</f>
        <v>#VALUE!</v>
      </c>
      <c r="AA83" s="25" t="e">
        <f>IF($H83="","",SUMIF('14'!$D$35:$D$44,Conf!$H83,'14'!$E$35:$E$44))+IF($H83="","",SUMIF('14'!$F$35:$I$41,Conf!$H83,'14'!$J$35:$J$41))+IF($H83="","",SUMIF('14'!$L$35:$M$41,Conf!$H83,'14'!$N$35:$N$41))</f>
        <v>#VALUE!</v>
      </c>
      <c r="AB83" s="25" t="e">
        <f>IF($H83="","",SUMIF('15'!$D$35:$D$44,Conf!$H83,'15'!$E$35:$E$44))+IF($H83="","",SUMIF('15'!$F$35:$I$41,Conf!$H83,'15'!$J$35:$J$41))+IF($H83="","",SUMIF('15'!$L$35:$M$41,Conf!$H83,'15'!$N$35:$N$41))</f>
        <v>#VALUE!</v>
      </c>
      <c r="AC83" s="25" t="e">
        <f>IF($H83="","",SUMIF('16'!$D$35:$D$44,Conf!$H83,'16'!$E$35:$E$44))+IF($H83="","",SUMIF('16'!$F$35:$I$41,Conf!$H83,'16'!$J$35:$J$41))+IF($H83="","",SUMIF('16'!$L$35:$M$41,Conf!$H83,'16'!$N$35:$N$41))</f>
        <v>#VALUE!</v>
      </c>
      <c r="AD83" s="25" t="e">
        <f>IF($H83="","",SUMIF('17'!$D$35:$D$44,Conf!$H83,'17'!$E$35:$E$44))+IF($H83="","",SUMIF('17'!$F$35:$I$41,Conf!$H83,'17'!$J$35:$J$41))+IF($H83="","",SUMIF('17'!$L$35:$M$41,Conf!$H83,'17'!$N$35:$N$41))</f>
        <v>#VALUE!</v>
      </c>
      <c r="AE83" s="25" t="e">
        <f>IF($H83="","",SUMIF('18'!$D$35:$D$44,Conf!$H83,'18'!$E$35:$E$44))+IF($H83="","",SUMIF('18'!$F$35:$I$41,Conf!$H83,'18'!$J$35:$J$41))+IF($H83="","",SUMIF('18'!$L$35:$M$41,Conf!$H83,'18'!$N$35:$N$41))</f>
        <v>#VALUE!</v>
      </c>
      <c r="AF83" s="25" t="e">
        <f>IF($H83="","",SUMIF('19'!$D$35:$D$44,Conf!$H83,'19'!$E$35:$E$44))+IF($H83="","",SUMIF('19'!$F$35:$I$41,Conf!$H83,'19'!$J$35:$J$41))+IF($H83="","",SUMIF('19'!$L$35:$M$41,Conf!$H83,'19'!$N$35:$N$41))</f>
        <v>#VALUE!</v>
      </c>
      <c r="AG83" s="25" t="str">
        <f t="shared" si="111"/>
        <v/>
      </c>
      <c r="AH83" s="25" t="str">
        <f t="shared" si="112"/>
        <v/>
      </c>
      <c r="AI83" s="25" t="str">
        <f t="shared" si="113"/>
        <v/>
      </c>
      <c r="AJ83" s="25" t="str">
        <f t="shared" si="114"/>
        <v/>
      </c>
      <c r="AK83" s="25" t="str">
        <f t="shared" si="115"/>
        <v/>
      </c>
      <c r="AL83" s="25" t="str">
        <f t="shared" si="116"/>
        <v/>
      </c>
      <c r="AM83" s="25" t="str">
        <f t="shared" si="117"/>
        <v/>
      </c>
      <c r="AN83" s="25" t="str">
        <f t="shared" si="118"/>
        <v/>
      </c>
      <c r="AO83" s="25" t="str">
        <f t="shared" si="119"/>
        <v/>
      </c>
      <c r="AP83" s="25" t="str">
        <f t="shared" si="120"/>
        <v/>
      </c>
      <c r="AQ83" s="25" t="str">
        <f t="shared" si="121"/>
        <v/>
      </c>
      <c r="AR83" s="25" t="str">
        <f t="shared" si="122"/>
        <v/>
      </c>
      <c r="AS83" s="25" t="str">
        <f t="shared" si="123"/>
        <v/>
      </c>
      <c r="AT83" s="25" t="str">
        <f t="shared" si="124"/>
        <v/>
      </c>
      <c r="AU83" s="25" t="str">
        <f t="shared" si="125"/>
        <v/>
      </c>
      <c r="AV83" s="25" t="str">
        <f t="shared" si="126"/>
        <v/>
      </c>
      <c r="AW83" s="25" t="str">
        <f t="shared" si="127"/>
        <v/>
      </c>
      <c r="AX83" s="25" t="str">
        <f t="shared" si="128"/>
        <v/>
      </c>
      <c r="AY83" s="25" t="str">
        <f t="shared" si="129"/>
        <v/>
      </c>
    </row>
    <row r="84" spans="5:51" x14ac:dyDescent="0.25">
      <c r="E84" s="25" t="str">
        <f>IF('14'!$D$23="","",'14'!$D$23)</f>
        <v/>
      </c>
      <c r="H84" s="25" t="str">
        <f>IF(PILOTOS!D41="","",PILOTOS!D41)</f>
        <v/>
      </c>
      <c r="I84" s="83"/>
      <c r="J84" s="25" t="str">
        <f t="shared" si="107"/>
        <v/>
      </c>
      <c r="K84" s="25" t="str">
        <f t="shared" si="108"/>
        <v/>
      </c>
      <c r="L84" s="25" t="str">
        <f t="shared" si="109"/>
        <v/>
      </c>
      <c r="M84" s="25" t="str">
        <f t="shared" si="110"/>
        <v/>
      </c>
      <c r="N84" s="25" t="e">
        <f>IF($H84="","",SUMIF('1'!$D$35:$D$44,Conf!$H84,'1'!$E$35:$E$44))+IF($H84="","",SUMIF('1'!$F$35:$I$41,Conf!$H84,'1'!$J$35:$J$41))+IF($H84="","",SUMIF('1'!$L$35:$M$41,Conf!$H84,'1'!$N$35:$N$41))</f>
        <v>#VALUE!</v>
      </c>
      <c r="O84" s="25" t="e">
        <f>IF($H84="","",SUMIF('2'!$D$35:$D$44,Conf!$H84,'2'!$E$35:$E$44))+IF($H84="","",SUMIF('2'!$F$35:$I$41,Conf!$H84,'2'!$J$35:$J$41))+IF($H84="","",SUMIF('2'!$L$35:$M$41,Conf!$H84,'2'!$N$35:$N$41))</f>
        <v>#VALUE!</v>
      </c>
      <c r="P84" s="25" t="e">
        <f>IF($H84="","",SUMIF('3'!$D$35:$D$44,Conf!$H84,'3'!$E$35:$E$44))+IF($H84="","",SUMIF('3'!$F$35:$I$41,Conf!$H84,'3'!$J$35:$J$41))+IF($H84="","",SUMIF('3'!$L$35:$M$41,Conf!$H84,'3'!$N$35:$N$41))</f>
        <v>#VALUE!</v>
      </c>
      <c r="Q84" s="25" t="e">
        <f>IF($H84="","",SUMIF('4'!$D$35:$D$44,Conf!$H84,'4'!$E$35:$E$44))+IF($H84="","",SUMIF('4'!$F$35:$I$41,Conf!$H84,'4'!$J$35:$J$41))+IF($H84="","",SUMIF('4'!$L$35:$M$41,Conf!$H84,'4'!$N$35:$N$41))</f>
        <v>#VALUE!</v>
      </c>
      <c r="R84" s="25" t="e">
        <f>IF($H84="","",SUMIF('5'!$D$35:$D$44,Conf!$H84,'5'!$E$35:$E$44))+IF($H84="","",SUMIF('5'!$F$35:$I$41,Conf!$H84,'5'!$J$35:$J$41))+IF($H84="","",SUMIF('5'!$L$35:$M$41,Conf!$H84,'5'!$N$35:$N$41))</f>
        <v>#VALUE!</v>
      </c>
      <c r="S84" s="25" t="e">
        <f>IF($H84="","",SUMIF('6'!$D$35:$D$44,Conf!$H84,'6'!$E$35:$E$44))+IF($H84="","",SUMIF('6'!$F$35:$I$41,Conf!$H84,'6'!$J$35:$J$41))+IF($H84="","",SUMIF('6'!$L$35:$M$41,Conf!$H84,'6'!$N$35:$N$41))</f>
        <v>#VALUE!</v>
      </c>
      <c r="T84" s="25" t="e">
        <f>IF($H84="","",SUMIF('7'!$D$35:$D$44,Conf!$H84,'7'!$E$35:$E$44))+IF($H84="","",SUMIF('7'!$F$35:$I$41,Conf!$H84,'7'!$J$35:$J$41))+IF($H84="","",SUMIF('7'!$L$35:$M$41,Conf!$H84,'7'!$N$35:$N$41))</f>
        <v>#VALUE!</v>
      </c>
      <c r="U84" s="25" t="e">
        <f>IF($H84="","",SUMIF('8'!$D$35:$D$44,Conf!$H84,'8'!$E$35:$E$44))+IF($H84="","",SUMIF('8'!$F$35:$I$41,Conf!$H84,'8'!$J$35:$J$41))+IF($H84="","",SUMIF('8'!$L$35:$M$41,Conf!$H84,'8'!$N$35:$N$41))</f>
        <v>#VALUE!</v>
      </c>
      <c r="V84" s="25" t="e">
        <f>IF($H84="","",SUMIF('9'!$D$35:$D$44,Conf!$H84,'9'!$E$35:$E$44))+IF($H84="","",SUMIF('9'!$F$35:$I$41,Conf!$H84,'9'!$J$35:$J$41))+IF($H84="","",SUMIF('9'!$L$35:$M$41,Conf!$H84,'9'!$N$35:$N$41))</f>
        <v>#VALUE!</v>
      </c>
      <c r="W84" s="25" t="e">
        <f>IF($H84="","",SUMIF('10'!$D$35:$D$44,Conf!$H84,'10'!$E$35:$E$44))+IF($H84="","",SUMIF('10'!$F$35:$I$41,Conf!$H84,'10'!$J$35:$J$41))+IF($H84="","",SUMIF('10'!$L$35:$M$41,Conf!$H84,'10'!$N$35:$N$41))</f>
        <v>#VALUE!</v>
      </c>
      <c r="X84" s="25" t="e">
        <f>IF($H84="","",SUMIF('11'!$D$35:$D$44,Conf!$H84,'11'!$E$35:$E$44))+IF($H84="","",SUMIF('11'!$F$35:$I$41,Conf!$H84,'11'!$J$35:$J$41))+IF($H84="","",SUMIF('11'!$L$35:$M$41,Conf!$H84,'11'!$N$35:$N$41))</f>
        <v>#VALUE!</v>
      </c>
      <c r="Y84" s="25" t="e">
        <f>IF($H84="","",SUMIF('12'!$D$35:$D$44,Conf!$H84,'12'!$E$35:$E$44))+IF($H84="","",SUMIF('12'!$F$35:$I$41,Conf!$H84,'12'!$J$35:$J$41))+IF($H84="","",SUMIF('12'!$L$35:$M$41,Conf!$H84,'12'!$N$35:$N$41))</f>
        <v>#VALUE!</v>
      </c>
      <c r="Z84" s="25" t="e">
        <f>IF($H84="","",SUMIF('13'!$D$35:$D$44,Conf!$H84,'13'!$E$35:$E$44))+IF($H84="","",SUMIF('13'!$F$35:$I$41,Conf!$H84,'13'!$J$35:$J$41))+IF($H84="","",SUMIF('13'!$L$35:$M$41,Conf!$H84,'13'!$N$35:$N$41))</f>
        <v>#VALUE!</v>
      </c>
      <c r="AA84" s="25" t="e">
        <f>IF($H84="","",SUMIF('14'!$D$35:$D$44,Conf!$H84,'14'!$E$35:$E$44))+IF($H84="","",SUMIF('14'!$F$35:$I$41,Conf!$H84,'14'!$J$35:$J$41))+IF($H84="","",SUMIF('14'!$L$35:$M$41,Conf!$H84,'14'!$N$35:$N$41))</f>
        <v>#VALUE!</v>
      </c>
      <c r="AB84" s="25" t="e">
        <f>IF($H84="","",SUMIF('15'!$D$35:$D$44,Conf!$H84,'15'!$E$35:$E$44))+IF($H84="","",SUMIF('15'!$F$35:$I$41,Conf!$H84,'15'!$J$35:$J$41))+IF($H84="","",SUMIF('15'!$L$35:$M$41,Conf!$H84,'15'!$N$35:$N$41))</f>
        <v>#VALUE!</v>
      </c>
      <c r="AC84" s="25" t="e">
        <f>IF($H84="","",SUMIF('16'!$D$35:$D$44,Conf!$H84,'16'!$E$35:$E$44))+IF($H84="","",SUMIF('16'!$F$35:$I$41,Conf!$H84,'16'!$J$35:$J$41))+IF($H84="","",SUMIF('16'!$L$35:$M$41,Conf!$H84,'16'!$N$35:$N$41))</f>
        <v>#VALUE!</v>
      </c>
      <c r="AD84" s="25" t="e">
        <f>IF($H84="","",SUMIF('17'!$D$35:$D$44,Conf!$H84,'17'!$E$35:$E$44))+IF($H84="","",SUMIF('17'!$F$35:$I$41,Conf!$H84,'17'!$J$35:$J$41))+IF($H84="","",SUMIF('17'!$L$35:$M$41,Conf!$H84,'17'!$N$35:$N$41))</f>
        <v>#VALUE!</v>
      </c>
      <c r="AE84" s="25" t="e">
        <f>IF($H84="","",SUMIF('18'!$D$35:$D$44,Conf!$H84,'18'!$E$35:$E$44))+IF($H84="","",SUMIF('18'!$F$35:$I$41,Conf!$H84,'18'!$J$35:$J$41))+IF($H84="","",SUMIF('18'!$L$35:$M$41,Conf!$H84,'18'!$N$35:$N$41))</f>
        <v>#VALUE!</v>
      </c>
      <c r="AF84" s="25" t="e">
        <f>IF($H84="","",SUMIF('19'!$D$35:$D$44,Conf!$H84,'19'!$E$35:$E$44))+IF($H84="","",SUMIF('19'!$F$35:$I$41,Conf!$H84,'19'!$J$35:$J$41))+IF($H84="","",SUMIF('19'!$L$35:$M$41,Conf!$H84,'19'!$N$35:$N$41))</f>
        <v>#VALUE!</v>
      </c>
      <c r="AG84" s="25" t="str">
        <f t="shared" si="111"/>
        <v/>
      </c>
      <c r="AH84" s="25" t="str">
        <f t="shared" si="112"/>
        <v/>
      </c>
      <c r="AI84" s="25" t="str">
        <f t="shared" si="113"/>
        <v/>
      </c>
      <c r="AJ84" s="25" t="str">
        <f t="shared" si="114"/>
        <v/>
      </c>
      <c r="AK84" s="25" t="str">
        <f t="shared" si="115"/>
        <v/>
      </c>
      <c r="AL84" s="25" t="str">
        <f t="shared" si="116"/>
        <v/>
      </c>
      <c r="AM84" s="25" t="str">
        <f t="shared" si="117"/>
        <v/>
      </c>
      <c r="AN84" s="25" t="str">
        <f t="shared" si="118"/>
        <v/>
      </c>
      <c r="AO84" s="25" t="str">
        <f t="shared" si="119"/>
        <v/>
      </c>
      <c r="AP84" s="25" t="str">
        <f t="shared" si="120"/>
        <v/>
      </c>
      <c r="AQ84" s="25" t="str">
        <f t="shared" si="121"/>
        <v/>
      </c>
      <c r="AR84" s="25" t="str">
        <f t="shared" si="122"/>
        <v/>
      </c>
      <c r="AS84" s="25" t="str">
        <f t="shared" si="123"/>
        <v/>
      </c>
      <c r="AT84" s="25" t="str">
        <f t="shared" si="124"/>
        <v/>
      </c>
      <c r="AU84" s="25" t="str">
        <f t="shared" si="125"/>
        <v/>
      </c>
      <c r="AV84" s="25" t="str">
        <f t="shared" si="126"/>
        <v/>
      </c>
      <c r="AW84" s="25" t="str">
        <f t="shared" si="127"/>
        <v/>
      </c>
      <c r="AX84" s="25" t="str">
        <f t="shared" si="128"/>
        <v/>
      </c>
      <c r="AY84" s="25" t="str">
        <f t="shared" si="129"/>
        <v/>
      </c>
    </row>
    <row r="85" spans="5:51" x14ac:dyDescent="0.25">
      <c r="E85" s="24" t="str">
        <f>C16</f>
        <v>GP JAPON</v>
      </c>
      <c r="H85" s="25" t="str">
        <f>IF(PILOTOS!D42="","",PILOTOS!D42)</f>
        <v/>
      </c>
      <c r="I85" s="83"/>
      <c r="J85" s="25" t="str">
        <f t="shared" si="107"/>
        <v/>
      </c>
      <c r="K85" s="25" t="str">
        <f t="shared" si="108"/>
        <v/>
      </c>
      <c r="L85" s="25" t="str">
        <f t="shared" si="109"/>
        <v/>
      </c>
      <c r="M85" s="25" t="str">
        <f t="shared" si="110"/>
        <v/>
      </c>
      <c r="N85" s="25" t="e">
        <f>IF($H85="","",SUMIF('1'!$D$35:$D$44,Conf!$H85,'1'!$E$35:$E$44))+IF($H85="","",SUMIF('1'!$F$35:$I$41,Conf!$H85,'1'!$J$35:$J$41))+IF($H85="","",SUMIF('1'!$L$35:$M$41,Conf!$H85,'1'!$N$35:$N$41))</f>
        <v>#VALUE!</v>
      </c>
      <c r="O85" s="25" t="e">
        <f>IF($H85="","",SUMIF('2'!$D$35:$D$44,Conf!$H85,'2'!$E$35:$E$44))+IF($H85="","",SUMIF('2'!$F$35:$I$41,Conf!$H85,'2'!$J$35:$J$41))+IF($H85="","",SUMIF('2'!$L$35:$M$41,Conf!$H85,'2'!$N$35:$N$41))</f>
        <v>#VALUE!</v>
      </c>
      <c r="P85" s="25" t="e">
        <f>IF($H85="","",SUMIF('3'!$D$35:$D$44,Conf!$H85,'3'!$E$35:$E$44))+IF($H85="","",SUMIF('3'!$F$35:$I$41,Conf!$H85,'3'!$J$35:$J$41))+IF($H85="","",SUMIF('3'!$L$35:$M$41,Conf!$H85,'3'!$N$35:$N$41))</f>
        <v>#VALUE!</v>
      </c>
      <c r="Q85" s="25" t="e">
        <f>IF($H85="","",SUMIF('4'!$D$35:$D$44,Conf!$H85,'4'!$E$35:$E$44))+IF($H85="","",SUMIF('4'!$F$35:$I$41,Conf!$H85,'4'!$J$35:$J$41))+IF($H85="","",SUMIF('4'!$L$35:$M$41,Conf!$H85,'4'!$N$35:$N$41))</f>
        <v>#VALUE!</v>
      </c>
      <c r="R85" s="25" t="e">
        <f>IF($H85="","",SUMIF('5'!$D$35:$D$44,Conf!$H85,'5'!$E$35:$E$44))+IF($H85="","",SUMIF('5'!$F$35:$I$41,Conf!$H85,'5'!$J$35:$J$41))+IF($H85="","",SUMIF('5'!$L$35:$M$41,Conf!$H85,'5'!$N$35:$N$41))</f>
        <v>#VALUE!</v>
      </c>
      <c r="S85" s="25" t="e">
        <f>IF($H85="","",SUMIF('6'!$D$35:$D$44,Conf!$H85,'6'!$E$35:$E$44))+IF($H85="","",SUMIF('6'!$F$35:$I$41,Conf!$H85,'6'!$J$35:$J$41))+IF($H85="","",SUMIF('6'!$L$35:$M$41,Conf!$H85,'6'!$N$35:$N$41))</f>
        <v>#VALUE!</v>
      </c>
      <c r="T85" s="25" t="e">
        <f>IF($H85="","",SUMIF('7'!$D$35:$D$44,Conf!$H85,'7'!$E$35:$E$44))+IF($H85="","",SUMIF('7'!$F$35:$I$41,Conf!$H85,'7'!$J$35:$J$41))+IF($H85="","",SUMIF('7'!$L$35:$M$41,Conf!$H85,'7'!$N$35:$N$41))</f>
        <v>#VALUE!</v>
      </c>
      <c r="U85" s="25" t="e">
        <f>IF($H85="","",SUMIF('8'!$D$35:$D$44,Conf!$H85,'8'!$E$35:$E$44))+IF($H85="","",SUMIF('8'!$F$35:$I$41,Conf!$H85,'8'!$J$35:$J$41))+IF($H85="","",SUMIF('8'!$L$35:$M$41,Conf!$H85,'8'!$N$35:$N$41))</f>
        <v>#VALUE!</v>
      </c>
      <c r="V85" s="25" t="e">
        <f>IF($H85="","",SUMIF('9'!$D$35:$D$44,Conf!$H85,'9'!$E$35:$E$44))+IF($H85="","",SUMIF('9'!$F$35:$I$41,Conf!$H85,'9'!$J$35:$J$41))+IF($H85="","",SUMIF('9'!$L$35:$M$41,Conf!$H85,'9'!$N$35:$N$41))</f>
        <v>#VALUE!</v>
      </c>
      <c r="W85" s="25" t="e">
        <f>IF($H85="","",SUMIF('10'!$D$35:$D$44,Conf!$H85,'10'!$E$35:$E$44))+IF($H85="","",SUMIF('10'!$F$35:$I$41,Conf!$H85,'10'!$J$35:$J$41))+IF($H85="","",SUMIF('10'!$L$35:$M$41,Conf!$H85,'10'!$N$35:$N$41))</f>
        <v>#VALUE!</v>
      </c>
      <c r="X85" s="25" t="e">
        <f>IF($H85="","",SUMIF('11'!$D$35:$D$44,Conf!$H85,'11'!$E$35:$E$44))+IF($H85="","",SUMIF('11'!$F$35:$I$41,Conf!$H85,'11'!$J$35:$J$41))+IF($H85="","",SUMIF('11'!$L$35:$M$41,Conf!$H85,'11'!$N$35:$N$41))</f>
        <v>#VALUE!</v>
      </c>
      <c r="Y85" s="25" t="e">
        <f>IF($H85="","",SUMIF('12'!$D$35:$D$44,Conf!$H85,'12'!$E$35:$E$44))+IF($H85="","",SUMIF('12'!$F$35:$I$41,Conf!$H85,'12'!$J$35:$J$41))+IF($H85="","",SUMIF('12'!$L$35:$M$41,Conf!$H85,'12'!$N$35:$N$41))</f>
        <v>#VALUE!</v>
      </c>
      <c r="Z85" s="25" t="e">
        <f>IF($H85="","",SUMIF('13'!$D$35:$D$44,Conf!$H85,'13'!$E$35:$E$44))+IF($H85="","",SUMIF('13'!$F$35:$I$41,Conf!$H85,'13'!$J$35:$J$41))+IF($H85="","",SUMIF('13'!$L$35:$M$41,Conf!$H85,'13'!$N$35:$N$41))</f>
        <v>#VALUE!</v>
      </c>
      <c r="AA85" s="25" t="e">
        <f>IF($H85="","",SUMIF('14'!$D$35:$D$44,Conf!$H85,'14'!$E$35:$E$44))+IF($H85="","",SUMIF('14'!$F$35:$I$41,Conf!$H85,'14'!$J$35:$J$41))+IF($H85="","",SUMIF('14'!$L$35:$M$41,Conf!$H85,'14'!$N$35:$N$41))</f>
        <v>#VALUE!</v>
      </c>
      <c r="AB85" s="25" t="e">
        <f>IF($H85="","",SUMIF('15'!$D$35:$D$44,Conf!$H85,'15'!$E$35:$E$44))+IF($H85="","",SUMIF('15'!$F$35:$I$41,Conf!$H85,'15'!$J$35:$J$41))+IF($H85="","",SUMIF('15'!$L$35:$M$41,Conf!$H85,'15'!$N$35:$N$41))</f>
        <v>#VALUE!</v>
      </c>
      <c r="AC85" s="25" t="e">
        <f>IF($H85="","",SUMIF('16'!$D$35:$D$44,Conf!$H85,'16'!$E$35:$E$44))+IF($H85="","",SUMIF('16'!$F$35:$I$41,Conf!$H85,'16'!$J$35:$J$41))+IF($H85="","",SUMIF('16'!$L$35:$M$41,Conf!$H85,'16'!$N$35:$N$41))</f>
        <v>#VALUE!</v>
      </c>
      <c r="AD85" s="25" t="e">
        <f>IF($H85="","",SUMIF('17'!$D$35:$D$44,Conf!$H85,'17'!$E$35:$E$44))+IF($H85="","",SUMIF('17'!$F$35:$I$41,Conf!$H85,'17'!$J$35:$J$41))+IF($H85="","",SUMIF('17'!$L$35:$M$41,Conf!$H85,'17'!$N$35:$N$41))</f>
        <v>#VALUE!</v>
      </c>
      <c r="AE85" s="25" t="e">
        <f>IF($H85="","",SUMIF('18'!$D$35:$D$44,Conf!$H85,'18'!$E$35:$E$44))+IF($H85="","",SUMIF('18'!$F$35:$I$41,Conf!$H85,'18'!$J$35:$J$41))+IF($H85="","",SUMIF('18'!$L$35:$M$41,Conf!$H85,'18'!$N$35:$N$41))</f>
        <v>#VALUE!</v>
      </c>
      <c r="AF85" s="25" t="e">
        <f>IF($H85="","",SUMIF('19'!$D$35:$D$44,Conf!$H85,'19'!$E$35:$E$44))+IF($H85="","",SUMIF('19'!$F$35:$I$41,Conf!$H85,'19'!$J$35:$J$41))+IF($H85="","",SUMIF('19'!$L$35:$M$41,Conf!$H85,'19'!$N$35:$N$41))</f>
        <v>#VALUE!</v>
      </c>
      <c r="AG85" s="25" t="str">
        <f t="shared" si="111"/>
        <v/>
      </c>
      <c r="AH85" s="25" t="str">
        <f t="shared" si="112"/>
        <v/>
      </c>
      <c r="AI85" s="25" t="str">
        <f t="shared" si="113"/>
        <v/>
      </c>
      <c r="AJ85" s="25" t="str">
        <f t="shared" si="114"/>
        <v/>
      </c>
      <c r="AK85" s="25" t="str">
        <f t="shared" si="115"/>
        <v/>
      </c>
      <c r="AL85" s="25" t="str">
        <f t="shared" si="116"/>
        <v/>
      </c>
      <c r="AM85" s="25" t="str">
        <f t="shared" si="117"/>
        <v/>
      </c>
      <c r="AN85" s="25" t="str">
        <f t="shared" si="118"/>
        <v/>
      </c>
      <c r="AO85" s="25" t="str">
        <f t="shared" si="119"/>
        <v/>
      </c>
      <c r="AP85" s="25" t="str">
        <f t="shared" si="120"/>
        <v/>
      </c>
      <c r="AQ85" s="25" t="str">
        <f t="shared" si="121"/>
        <v/>
      </c>
      <c r="AR85" s="25" t="str">
        <f t="shared" si="122"/>
        <v/>
      </c>
      <c r="AS85" s="25" t="str">
        <f t="shared" si="123"/>
        <v/>
      </c>
      <c r="AT85" s="25" t="str">
        <f t="shared" si="124"/>
        <v/>
      </c>
      <c r="AU85" s="25" t="str">
        <f t="shared" si="125"/>
        <v/>
      </c>
      <c r="AV85" s="25" t="str">
        <f t="shared" si="126"/>
        <v/>
      </c>
      <c r="AW85" s="25" t="str">
        <f t="shared" si="127"/>
        <v/>
      </c>
      <c r="AX85" s="25" t="str">
        <f t="shared" si="128"/>
        <v/>
      </c>
      <c r="AY85" s="25" t="str">
        <f t="shared" si="129"/>
        <v/>
      </c>
    </row>
    <row r="86" spans="5:51" x14ac:dyDescent="0.25">
      <c r="E86" s="24" t="str">
        <f>IF('15'!$D$19="","",'15'!$D$19)</f>
        <v/>
      </c>
      <c r="H86" s="25" t="str">
        <f>IF(PILOTOS!D43="","",PILOTOS!D43)</f>
        <v/>
      </c>
      <c r="I86" s="83"/>
      <c r="J86" s="25" t="str">
        <f t="shared" si="107"/>
        <v/>
      </c>
      <c r="K86" s="25" t="str">
        <f t="shared" si="108"/>
        <v/>
      </c>
      <c r="L86" s="25" t="str">
        <f t="shared" si="109"/>
        <v/>
      </c>
      <c r="M86" s="25" t="str">
        <f t="shared" si="110"/>
        <v/>
      </c>
      <c r="N86" s="25" t="e">
        <f>IF($H86="","",SUMIF('1'!$D$35:$D$44,Conf!$H86,'1'!$E$35:$E$44))+IF($H86="","",SUMIF('1'!$F$35:$I$41,Conf!$H86,'1'!$J$35:$J$41))+IF($H86="","",SUMIF('1'!$L$35:$M$41,Conf!$H86,'1'!$N$35:$N$41))</f>
        <v>#VALUE!</v>
      </c>
      <c r="O86" s="25" t="e">
        <f>IF($H86="","",SUMIF('2'!$D$35:$D$44,Conf!$H86,'2'!$E$35:$E$44))+IF($H86="","",SUMIF('2'!$F$35:$I$41,Conf!$H86,'2'!$J$35:$J$41))+IF($H86="","",SUMIF('2'!$L$35:$M$41,Conf!$H86,'2'!$N$35:$N$41))</f>
        <v>#VALUE!</v>
      </c>
      <c r="P86" s="25" t="e">
        <f>IF($H86="","",SUMIF('3'!$D$35:$D$44,Conf!$H86,'3'!$E$35:$E$44))+IF($H86="","",SUMIF('3'!$F$35:$I$41,Conf!$H86,'3'!$J$35:$J$41))+IF($H86="","",SUMIF('3'!$L$35:$M$41,Conf!$H86,'3'!$N$35:$N$41))</f>
        <v>#VALUE!</v>
      </c>
      <c r="Q86" s="25" t="e">
        <f>IF($H86="","",SUMIF('4'!$D$35:$D$44,Conf!$H86,'4'!$E$35:$E$44))+IF($H86="","",SUMIF('4'!$F$35:$I$41,Conf!$H86,'4'!$J$35:$J$41))+IF($H86="","",SUMIF('4'!$L$35:$M$41,Conf!$H86,'4'!$N$35:$N$41))</f>
        <v>#VALUE!</v>
      </c>
      <c r="R86" s="25" t="e">
        <f>IF($H86="","",SUMIF('5'!$D$35:$D$44,Conf!$H86,'5'!$E$35:$E$44))+IF($H86="","",SUMIF('5'!$F$35:$I$41,Conf!$H86,'5'!$J$35:$J$41))+IF($H86="","",SUMIF('5'!$L$35:$M$41,Conf!$H86,'5'!$N$35:$N$41))</f>
        <v>#VALUE!</v>
      </c>
      <c r="S86" s="25" t="e">
        <f>IF($H86="","",SUMIF('6'!$D$35:$D$44,Conf!$H86,'6'!$E$35:$E$44))+IF($H86="","",SUMIF('6'!$F$35:$I$41,Conf!$H86,'6'!$J$35:$J$41))+IF($H86="","",SUMIF('6'!$L$35:$M$41,Conf!$H86,'6'!$N$35:$N$41))</f>
        <v>#VALUE!</v>
      </c>
      <c r="T86" s="25" t="e">
        <f>IF($H86="","",SUMIF('7'!$D$35:$D$44,Conf!$H86,'7'!$E$35:$E$44))+IF($H86="","",SUMIF('7'!$F$35:$I$41,Conf!$H86,'7'!$J$35:$J$41))+IF($H86="","",SUMIF('7'!$L$35:$M$41,Conf!$H86,'7'!$N$35:$N$41))</f>
        <v>#VALUE!</v>
      </c>
      <c r="U86" s="25" t="e">
        <f>IF($H86="","",SUMIF('8'!$D$35:$D$44,Conf!$H86,'8'!$E$35:$E$44))+IF($H86="","",SUMIF('8'!$F$35:$I$41,Conf!$H86,'8'!$J$35:$J$41))+IF($H86="","",SUMIF('8'!$L$35:$M$41,Conf!$H86,'8'!$N$35:$N$41))</f>
        <v>#VALUE!</v>
      </c>
      <c r="V86" s="25" t="e">
        <f>IF($H86="","",SUMIF('9'!$D$35:$D$44,Conf!$H86,'9'!$E$35:$E$44))+IF($H86="","",SUMIF('9'!$F$35:$I$41,Conf!$H86,'9'!$J$35:$J$41))+IF($H86="","",SUMIF('9'!$L$35:$M$41,Conf!$H86,'9'!$N$35:$N$41))</f>
        <v>#VALUE!</v>
      </c>
      <c r="W86" s="25" t="e">
        <f>IF($H86="","",SUMIF('10'!$D$35:$D$44,Conf!$H86,'10'!$E$35:$E$44))+IF($H86="","",SUMIF('10'!$F$35:$I$41,Conf!$H86,'10'!$J$35:$J$41))+IF($H86="","",SUMIF('10'!$L$35:$M$41,Conf!$H86,'10'!$N$35:$N$41))</f>
        <v>#VALUE!</v>
      </c>
      <c r="X86" s="25" t="e">
        <f>IF($H86="","",SUMIF('11'!$D$35:$D$44,Conf!$H86,'11'!$E$35:$E$44))+IF($H86="","",SUMIF('11'!$F$35:$I$41,Conf!$H86,'11'!$J$35:$J$41))+IF($H86="","",SUMIF('11'!$L$35:$M$41,Conf!$H86,'11'!$N$35:$N$41))</f>
        <v>#VALUE!</v>
      </c>
      <c r="Y86" s="25" t="e">
        <f>IF($H86="","",SUMIF('12'!$D$35:$D$44,Conf!$H86,'12'!$E$35:$E$44))+IF($H86="","",SUMIF('12'!$F$35:$I$41,Conf!$H86,'12'!$J$35:$J$41))+IF($H86="","",SUMIF('12'!$L$35:$M$41,Conf!$H86,'12'!$N$35:$N$41))</f>
        <v>#VALUE!</v>
      </c>
      <c r="Z86" s="25" t="e">
        <f>IF($H86="","",SUMIF('13'!$D$35:$D$44,Conf!$H86,'13'!$E$35:$E$44))+IF($H86="","",SUMIF('13'!$F$35:$I$41,Conf!$H86,'13'!$J$35:$J$41))+IF($H86="","",SUMIF('13'!$L$35:$M$41,Conf!$H86,'13'!$N$35:$N$41))</f>
        <v>#VALUE!</v>
      </c>
      <c r="AA86" s="25" t="e">
        <f>IF($H86="","",SUMIF('14'!$D$35:$D$44,Conf!$H86,'14'!$E$35:$E$44))+IF($H86="","",SUMIF('14'!$F$35:$I$41,Conf!$H86,'14'!$J$35:$J$41))+IF($H86="","",SUMIF('14'!$L$35:$M$41,Conf!$H86,'14'!$N$35:$N$41))</f>
        <v>#VALUE!</v>
      </c>
      <c r="AB86" s="25" t="e">
        <f>IF($H86="","",SUMIF('15'!$D$35:$D$44,Conf!$H86,'15'!$E$35:$E$44))+IF($H86="","",SUMIF('15'!$F$35:$I$41,Conf!$H86,'15'!$J$35:$J$41))+IF($H86="","",SUMIF('15'!$L$35:$M$41,Conf!$H86,'15'!$N$35:$N$41))</f>
        <v>#VALUE!</v>
      </c>
      <c r="AC86" s="25" t="e">
        <f>IF($H86="","",SUMIF('16'!$D$35:$D$44,Conf!$H86,'16'!$E$35:$E$44))+IF($H86="","",SUMIF('16'!$F$35:$I$41,Conf!$H86,'16'!$J$35:$J$41))+IF($H86="","",SUMIF('16'!$L$35:$M$41,Conf!$H86,'16'!$N$35:$N$41))</f>
        <v>#VALUE!</v>
      </c>
      <c r="AD86" s="25" t="e">
        <f>IF($H86="","",SUMIF('17'!$D$35:$D$44,Conf!$H86,'17'!$E$35:$E$44))+IF($H86="","",SUMIF('17'!$F$35:$I$41,Conf!$H86,'17'!$J$35:$J$41))+IF($H86="","",SUMIF('17'!$L$35:$M$41,Conf!$H86,'17'!$N$35:$N$41))</f>
        <v>#VALUE!</v>
      </c>
      <c r="AE86" s="25" t="e">
        <f>IF($H86="","",SUMIF('18'!$D$35:$D$44,Conf!$H86,'18'!$E$35:$E$44))+IF($H86="","",SUMIF('18'!$F$35:$I$41,Conf!$H86,'18'!$J$35:$J$41))+IF($H86="","",SUMIF('18'!$L$35:$M$41,Conf!$H86,'18'!$N$35:$N$41))</f>
        <v>#VALUE!</v>
      </c>
      <c r="AF86" s="25" t="e">
        <f>IF($H86="","",SUMIF('19'!$D$35:$D$44,Conf!$H86,'19'!$E$35:$E$44))+IF($H86="","",SUMIF('19'!$F$35:$I$41,Conf!$H86,'19'!$J$35:$J$41))+IF($H86="","",SUMIF('19'!$L$35:$M$41,Conf!$H86,'19'!$N$35:$N$41))</f>
        <v>#VALUE!</v>
      </c>
      <c r="AG86" s="25" t="str">
        <f t="shared" si="111"/>
        <v/>
      </c>
      <c r="AH86" s="25" t="str">
        <f t="shared" si="112"/>
        <v/>
      </c>
      <c r="AI86" s="25" t="str">
        <f t="shared" si="113"/>
        <v/>
      </c>
      <c r="AJ86" s="25" t="str">
        <f t="shared" si="114"/>
        <v/>
      </c>
      <c r="AK86" s="25" t="str">
        <f t="shared" si="115"/>
        <v/>
      </c>
      <c r="AL86" s="25" t="str">
        <f t="shared" si="116"/>
        <v/>
      </c>
      <c r="AM86" s="25" t="str">
        <f t="shared" si="117"/>
        <v/>
      </c>
      <c r="AN86" s="25" t="str">
        <f t="shared" si="118"/>
        <v/>
      </c>
      <c r="AO86" s="25" t="str">
        <f t="shared" si="119"/>
        <v/>
      </c>
      <c r="AP86" s="25" t="str">
        <f t="shared" si="120"/>
        <v/>
      </c>
      <c r="AQ86" s="25" t="str">
        <f t="shared" si="121"/>
        <v/>
      </c>
      <c r="AR86" s="25" t="str">
        <f t="shared" si="122"/>
        <v/>
      </c>
      <c r="AS86" s="25" t="str">
        <f t="shared" si="123"/>
        <v/>
      </c>
      <c r="AT86" s="25" t="str">
        <f t="shared" si="124"/>
        <v/>
      </c>
      <c r="AU86" s="25" t="str">
        <f t="shared" si="125"/>
        <v/>
      </c>
      <c r="AV86" s="25" t="str">
        <f t="shared" si="126"/>
        <v/>
      </c>
      <c r="AW86" s="25" t="str">
        <f t="shared" si="127"/>
        <v/>
      </c>
      <c r="AX86" s="25" t="str">
        <f t="shared" si="128"/>
        <v/>
      </c>
      <c r="AY86" s="25" t="str">
        <f t="shared" si="129"/>
        <v/>
      </c>
    </row>
    <row r="87" spans="5:51" x14ac:dyDescent="0.25">
      <c r="E87" s="24" t="str">
        <f>IF('15'!$D$20="","",'15'!$D$20)</f>
        <v/>
      </c>
      <c r="H87" s="25" t="str">
        <f>IF(PILOTOS!D44="","",PILOTOS!D44)</f>
        <v/>
      </c>
      <c r="I87" s="83"/>
      <c r="J87" s="25" t="str">
        <f t="shared" si="107"/>
        <v/>
      </c>
      <c r="K87" s="25" t="str">
        <f t="shared" si="108"/>
        <v/>
      </c>
      <c r="L87" s="25" t="str">
        <f t="shared" si="109"/>
        <v/>
      </c>
      <c r="M87" s="25" t="str">
        <f t="shared" si="110"/>
        <v/>
      </c>
      <c r="N87" s="25" t="e">
        <f>IF($H87="","",SUMIF('1'!$D$35:$D$44,Conf!$H87,'1'!$E$35:$E$44))+IF($H87="","",SUMIF('1'!$F$35:$I$41,Conf!$H87,'1'!$J$35:$J$41))+IF($H87="","",SUMIF('1'!$L$35:$M$41,Conf!$H87,'1'!$N$35:$N$41))</f>
        <v>#VALUE!</v>
      </c>
      <c r="O87" s="25" t="e">
        <f>IF($H87="","",SUMIF('2'!$D$35:$D$44,Conf!$H87,'2'!$E$35:$E$44))+IF($H87="","",SUMIF('2'!$F$35:$I$41,Conf!$H87,'2'!$J$35:$J$41))+IF($H87="","",SUMIF('2'!$L$35:$M$41,Conf!$H87,'2'!$N$35:$N$41))</f>
        <v>#VALUE!</v>
      </c>
      <c r="P87" s="25" t="e">
        <f>IF($H87="","",SUMIF('3'!$D$35:$D$44,Conf!$H87,'3'!$E$35:$E$44))+IF($H87="","",SUMIF('3'!$F$35:$I$41,Conf!$H87,'3'!$J$35:$J$41))+IF($H87="","",SUMIF('3'!$L$35:$M$41,Conf!$H87,'3'!$N$35:$N$41))</f>
        <v>#VALUE!</v>
      </c>
      <c r="Q87" s="25" t="e">
        <f>IF($H87="","",SUMIF('4'!$D$35:$D$44,Conf!$H87,'4'!$E$35:$E$44))+IF($H87="","",SUMIF('4'!$F$35:$I$41,Conf!$H87,'4'!$J$35:$J$41))+IF($H87="","",SUMIF('4'!$L$35:$M$41,Conf!$H87,'4'!$N$35:$N$41))</f>
        <v>#VALUE!</v>
      </c>
      <c r="R87" s="25" t="e">
        <f>IF($H87="","",SUMIF('5'!$D$35:$D$44,Conf!$H87,'5'!$E$35:$E$44))+IF($H87="","",SUMIF('5'!$F$35:$I$41,Conf!$H87,'5'!$J$35:$J$41))+IF($H87="","",SUMIF('5'!$L$35:$M$41,Conf!$H87,'5'!$N$35:$N$41))</f>
        <v>#VALUE!</v>
      </c>
      <c r="S87" s="25" t="e">
        <f>IF($H87="","",SUMIF('6'!$D$35:$D$44,Conf!$H87,'6'!$E$35:$E$44))+IF($H87="","",SUMIF('6'!$F$35:$I$41,Conf!$H87,'6'!$J$35:$J$41))+IF($H87="","",SUMIF('6'!$L$35:$M$41,Conf!$H87,'6'!$N$35:$N$41))</f>
        <v>#VALUE!</v>
      </c>
      <c r="T87" s="25" t="e">
        <f>IF($H87="","",SUMIF('7'!$D$35:$D$44,Conf!$H87,'7'!$E$35:$E$44))+IF($H87="","",SUMIF('7'!$F$35:$I$41,Conf!$H87,'7'!$J$35:$J$41))+IF($H87="","",SUMIF('7'!$L$35:$M$41,Conf!$H87,'7'!$N$35:$N$41))</f>
        <v>#VALUE!</v>
      </c>
      <c r="U87" s="25" t="e">
        <f>IF($H87="","",SUMIF('8'!$D$35:$D$44,Conf!$H87,'8'!$E$35:$E$44))+IF($H87="","",SUMIF('8'!$F$35:$I$41,Conf!$H87,'8'!$J$35:$J$41))+IF($H87="","",SUMIF('8'!$L$35:$M$41,Conf!$H87,'8'!$N$35:$N$41))</f>
        <v>#VALUE!</v>
      </c>
      <c r="V87" s="25" t="e">
        <f>IF($H87="","",SUMIF('9'!$D$35:$D$44,Conf!$H87,'9'!$E$35:$E$44))+IF($H87="","",SUMIF('9'!$F$35:$I$41,Conf!$H87,'9'!$J$35:$J$41))+IF($H87="","",SUMIF('9'!$L$35:$M$41,Conf!$H87,'9'!$N$35:$N$41))</f>
        <v>#VALUE!</v>
      </c>
      <c r="W87" s="25" t="e">
        <f>IF($H87="","",SUMIF('10'!$D$35:$D$44,Conf!$H87,'10'!$E$35:$E$44))+IF($H87="","",SUMIF('10'!$F$35:$I$41,Conf!$H87,'10'!$J$35:$J$41))+IF($H87="","",SUMIF('10'!$L$35:$M$41,Conf!$H87,'10'!$N$35:$N$41))</f>
        <v>#VALUE!</v>
      </c>
      <c r="X87" s="25" t="e">
        <f>IF($H87="","",SUMIF('11'!$D$35:$D$44,Conf!$H87,'11'!$E$35:$E$44))+IF($H87="","",SUMIF('11'!$F$35:$I$41,Conf!$H87,'11'!$J$35:$J$41))+IF($H87="","",SUMIF('11'!$L$35:$M$41,Conf!$H87,'11'!$N$35:$N$41))</f>
        <v>#VALUE!</v>
      </c>
      <c r="Y87" s="25" t="e">
        <f>IF($H87="","",SUMIF('12'!$D$35:$D$44,Conf!$H87,'12'!$E$35:$E$44))+IF($H87="","",SUMIF('12'!$F$35:$I$41,Conf!$H87,'12'!$J$35:$J$41))+IF($H87="","",SUMIF('12'!$L$35:$M$41,Conf!$H87,'12'!$N$35:$N$41))</f>
        <v>#VALUE!</v>
      </c>
      <c r="Z87" s="25" t="e">
        <f>IF($H87="","",SUMIF('13'!$D$35:$D$44,Conf!$H87,'13'!$E$35:$E$44))+IF($H87="","",SUMIF('13'!$F$35:$I$41,Conf!$H87,'13'!$J$35:$J$41))+IF($H87="","",SUMIF('13'!$L$35:$M$41,Conf!$H87,'13'!$N$35:$N$41))</f>
        <v>#VALUE!</v>
      </c>
      <c r="AA87" s="25" t="e">
        <f>IF($H87="","",SUMIF('14'!$D$35:$D$44,Conf!$H87,'14'!$E$35:$E$44))+IF($H87="","",SUMIF('14'!$F$35:$I$41,Conf!$H87,'14'!$J$35:$J$41))+IF($H87="","",SUMIF('14'!$L$35:$M$41,Conf!$H87,'14'!$N$35:$N$41))</f>
        <v>#VALUE!</v>
      </c>
      <c r="AB87" s="25" t="e">
        <f>IF($H87="","",SUMIF('15'!$D$35:$D$44,Conf!$H87,'15'!$E$35:$E$44))+IF($H87="","",SUMIF('15'!$F$35:$I$41,Conf!$H87,'15'!$J$35:$J$41))+IF($H87="","",SUMIF('15'!$L$35:$M$41,Conf!$H87,'15'!$N$35:$N$41))</f>
        <v>#VALUE!</v>
      </c>
      <c r="AC87" s="25" t="e">
        <f>IF($H87="","",SUMIF('16'!$D$35:$D$44,Conf!$H87,'16'!$E$35:$E$44))+IF($H87="","",SUMIF('16'!$F$35:$I$41,Conf!$H87,'16'!$J$35:$J$41))+IF($H87="","",SUMIF('16'!$L$35:$M$41,Conf!$H87,'16'!$N$35:$N$41))</f>
        <v>#VALUE!</v>
      </c>
      <c r="AD87" s="25" t="e">
        <f>IF($H87="","",SUMIF('17'!$D$35:$D$44,Conf!$H87,'17'!$E$35:$E$44))+IF($H87="","",SUMIF('17'!$F$35:$I$41,Conf!$H87,'17'!$J$35:$J$41))+IF($H87="","",SUMIF('17'!$L$35:$M$41,Conf!$H87,'17'!$N$35:$N$41))</f>
        <v>#VALUE!</v>
      </c>
      <c r="AE87" s="25" t="e">
        <f>IF($H87="","",SUMIF('18'!$D$35:$D$44,Conf!$H87,'18'!$E$35:$E$44))+IF($H87="","",SUMIF('18'!$F$35:$I$41,Conf!$H87,'18'!$J$35:$J$41))+IF($H87="","",SUMIF('18'!$L$35:$M$41,Conf!$H87,'18'!$N$35:$N$41))</f>
        <v>#VALUE!</v>
      </c>
      <c r="AF87" s="25" t="e">
        <f>IF($H87="","",SUMIF('19'!$D$35:$D$44,Conf!$H87,'19'!$E$35:$E$44))+IF($H87="","",SUMIF('19'!$F$35:$I$41,Conf!$H87,'19'!$J$35:$J$41))+IF($H87="","",SUMIF('19'!$L$35:$M$41,Conf!$H87,'19'!$N$35:$N$41))</f>
        <v>#VALUE!</v>
      </c>
      <c r="AG87" s="25" t="str">
        <f t="shared" si="111"/>
        <v/>
      </c>
      <c r="AH87" s="25" t="str">
        <f t="shared" si="112"/>
        <v/>
      </c>
      <c r="AI87" s="25" t="str">
        <f t="shared" si="113"/>
        <v/>
      </c>
      <c r="AJ87" s="25" t="str">
        <f t="shared" si="114"/>
        <v/>
      </c>
      <c r="AK87" s="25" t="str">
        <f t="shared" si="115"/>
        <v/>
      </c>
      <c r="AL87" s="25" t="str">
        <f t="shared" si="116"/>
        <v/>
      </c>
      <c r="AM87" s="25" t="str">
        <f t="shared" si="117"/>
        <v/>
      </c>
      <c r="AN87" s="25" t="str">
        <f t="shared" si="118"/>
        <v/>
      </c>
      <c r="AO87" s="25" t="str">
        <f t="shared" si="119"/>
        <v/>
      </c>
      <c r="AP87" s="25" t="str">
        <f t="shared" si="120"/>
        <v/>
      </c>
      <c r="AQ87" s="25" t="str">
        <f t="shared" si="121"/>
        <v/>
      </c>
      <c r="AR87" s="25" t="str">
        <f t="shared" si="122"/>
        <v/>
      </c>
      <c r="AS87" s="25" t="str">
        <f t="shared" si="123"/>
        <v/>
      </c>
      <c r="AT87" s="25" t="str">
        <f t="shared" si="124"/>
        <v/>
      </c>
      <c r="AU87" s="25" t="str">
        <f t="shared" si="125"/>
        <v/>
      </c>
      <c r="AV87" s="25" t="str">
        <f t="shared" si="126"/>
        <v/>
      </c>
      <c r="AW87" s="25" t="str">
        <f t="shared" si="127"/>
        <v/>
      </c>
      <c r="AX87" s="25" t="str">
        <f t="shared" si="128"/>
        <v/>
      </c>
      <c r="AY87" s="25" t="str">
        <f t="shared" si="129"/>
        <v/>
      </c>
    </row>
    <row r="88" spans="5:51" x14ac:dyDescent="0.25">
      <c r="E88" s="24" t="str">
        <f>IF('15'!$D$21="","",'15'!$D$21)</f>
        <v/>
      </c>
    </row>
    <row r="89" spans="5:51" x14ac:dyDescent="0.25">
      <c r="E89" s="24" t="str">
        <f>IF('15'!$D$22="","",'15'!$D$22)</f>
        <v/>
      </c>
    </row>
    <row r="90" spans="5:51" x14ac:dyDescent="0.25">
      <c r="E90" s="24" t="str">
        <f>IF('15'!$D$23="","",'15'!$D$23)</f>
        <v/>
      </c>
    </row>
    <row r="91" spans="5:51" x14ac:dyDescent="0.25">
      <c r="E91" s="25" t="str">
        <f>C17</f>
        <v>GP RUSIA</v>
      </c>
    </row>
    <row r="92" spans="5:51" x14ac:dyDescent="0.25">
      <c r="E92" s="25" t="str">
        <f>IF('16'!$D$19="","",'16'!$D$19)</f>
        <v/>
      </c>
    </row>
    <row r="93" spans="5:51" x14ac:dyDescent="0.25">
      <c r="E93" s="25" t="str">
        <f>IF('16'!$D$20="","",'16'!$D$20)</f>
        <v/>
      </c>
    </row>
    <row r="94" spans="5:51" x14ac:dyDescent="0.25">
      <c r="E94" s="25" t="str">
        <f>IF('16'!$D$21="","",'16'!$D$21)</f>
        <v/>
      </c>
    </row>
    <row r="95" spans="5:51" x14ac:dyDescent="0.25">
      <c r="E95" s="25" t="str">
        <f>IF('16'!$D$22="","",'16'!$D$22)</f>
        <v/>
      </c>
    </row>
    <row r="96" spans="5:51" x14ac:dyDescent="0.25">
      <c r="E96" s="25" t="str">
        <f>IF('16'!$D$23="","",'16'!$D$23)</f>
        <v/>
      </c>
    </row>
    <row r="97" spans="5:5" x14ac:dyDescent="0.25">
      <c r="E97" s="24" t="str">
        <f>C18</f>
        <v>GP ESTADOS UNIDOS</v>
      </c>
    </row>
    <row r="98" spans="5:5" x14ac:dyDescent="0.25">
      <c r="E98" s="24" t="str">
        <f>IF('17'!$D$19="","",'17'!$D$19)</f>
        <v/>
      </c>
    </row>
    <row r="99" spans="5:5" x14ac:dyDescent="0.25">
      <c r="E99" s="24" t="str">
        <f>IF('17'!$D$20="","",'17'!$D$20)</f>
        <v/>
      </c>
    </row>
    <row r="100" spans="5:5" x14ac:dyDescent="0.25">
      <c r="E100" s="24" t="str">
        <f>IF('17'!$D$21="","",'17'!$D$21)</f>
        <v/>
      </c>
    </row>
    <row r="101" spans="5:5" x14ac:dyDescent="0.25">
      <c r="E101" s="24" t="str">
        <f>IF('17'!$D$22="","",'17'!$D$22)</f>
        <v/>
      </c>
    </row>
    <row r="102" spans="5:5" x14ac:dyDescent="0.25">
      <c r="E102" s="24" t="str">
        <f>IF('17'!$D$23="","",'17'!$D$23)</f>
        <v/>
      </c>
    </row>
    <row r="103" spans="5:5" x14ac:dyDescent="0.25">
      <c r="E103" s="25" t="str">
        <f>C19</f>
        <v>GP BRASIL</v>
      </c>
    </row>
    <row r="104" spans="5:5" x14ac:dyDescent="0.25">
      <c r="E104" s="25" t="str">
        <f>IF('18'!$D$19="","",'18'!$D$19)</f>
        <v/>
      </c>
    </row>
    <row r="105" spans="5:5" x14ac:dyDescent="0.25">
      <c r="E105" s="25" t="str">
        <f>IF('18'!$D$20="","",'18'!$D$20)</f>
        <v/>
      </c>
    </row>
    <row r="106" spans="5:5" x14ac:dyDescent="0.25">
      <c r="E106" s="25" t="str">
        <f>IF('18'!$D$21="","",'18'!$D$21)</f>
        <v/>
      </c>
    </row>
    <row r="107" spans="5:5" x14ac:dyDescent="0.25">
      <c r="E107" s="25" t="str">
        <f>IF('18'!$D$22="","",'18'!$D$22)</f>
        <v/>
      </c>
    </row>
    <row r="108" spans="5:5" x14ac:dyDescent="0.25">
      <c r="E108" s="25" t="str">
        <f>IF('18'!$D$23="","",'18'!$D$23)</f>
        <v/>
      </c>
    </row>
    <row r="109" spans="5:5" x14ac:dyDescent="0.25">
      <c r="E109" s="24" t="str">
        <f>C20</f>
        <v>GP ABU DHABI</v>
      </c>
    </row>
    <row r="110" spans="5:5" x14ac:dyDescent="0.25">
      <c r="E110" s="24" t="str">
        <f>IF('19'!$D$19="","",'19'!$D$19)</f>
        <v/>
      </c>
    </row>
    <row r="111" spans="5:5" x14ac:dyDescent="0.25">
      <c r="E111" s="24" t="str">
        <f>IF('19'!$D$20="","",'19'!$D$20)</f>
        <v/>
      </c>
    </row>
    <row r="112" spans="5:5" x14ac:dyDescent="0.25">
      <c r="E112" s="24" t="str">
        <f>IF('19'!$D$21="","",'19'!$D$21)</f>
        <v/>
      </c>
    </row>
    <row r="113" spans="4:5" x14ac:dyDescent="0.25">
      <c r="E113" s="24" t="str">
        <f>IF('19'!$D$22="","",'19'!$D$22)</f>
        <v/>
      </c>
    </row>
    <row r="114" spans="4:5" x14ac:dyDescent="0.25">
      <c r="E114" s="24" t="str">
        <f>IF('19'!$D$23="","",'19'!$D$23)</f>
        <v/>
      </c>
    </row>
    <row r="116" spans="4:5" x14ac:dyDescent="0.25">
      <c r="E116" s="26" t="str">
        <f>RESUMEN!H11</f>
        <v>GP AUSTRALIA</v>
      </c>
    </row>
    <row r="117" spans="4:5" x14ac:dyDescent="0.25">
      <c r="D117" s="23">
        <v>1</v>
      </c>
      <c r="E117" s="26" t="str">
        <f ca="1">OFFSET(INDIRECT(ADDRESS(MATCH($E$116,$E$1:$E$114,0),5)),D117,0)</f>
        <v/>
      </c>
    </row>
    <row r="118" spans="4:5" x14ac:dyDescent="0.25">
      <c r="D118" s="23">
        <v>2</v>
      </c>
      <c r="E118" s="26" t="str">
        <f t="shared" ref="E118:E121" ca="1" si="130">OFFSET(INDIRECT(ADDRESS(MATCH($E$116,$E$1:$E$114,0),5)),D118,0)</f>
        <v/>
      </c>
    </row>
    <row r="119" spans="4:5" x14ac:dyDescent="0.25">
      <c r="D119" s="23">
        <v>3</v>
      </c>
      <c r="E119" s="26" t="str">
        <f t="shared" ca="1" si="130"/>
        <v/>
      </c>
    </row>
    <row r="120" spans="4:5" x14ac:dyDescent="0.25">
      <c r="D120" s="23">
        <v>4</v>
      </c>
      <c r="E120" s="26" t="str">
        <f t="shared" ca="1" si="130"/>
        <v/>
      </c>
    </row>
    <row r="121" spans="4:5" x14ac:dyDescent="0.25">
      <c r="D121" s="23">
        <v>5</v>
      </c>
      <c r="E121" s="26" t="str">
        <f t="shared" ca="1" si="130"/>
        <v/>
      </c>
    </row>
  </sheetData>
  <mergeCells count="22">
    <mergeCell ref="K2:T2"/>
    <mergeCell ref="G2:J2"/>
    <mergeCell ref="U2:AD2"/>
    <mergeCell ref="AE2:AF2"/>
    <mergeCell ref="AG2:AY2"/>
    <mergeCell ref="BS2:CK2"/>
    <mergeCell ref="CL2:CL3"/>
    <mergeCell ref="CM2:DE2"/>
    <mergeCell ref="AZ38:BR38"/>
    <mergeCell ref="BS38:CK38"/>
    <mergeCell ref="AZ2:BR2"/>
    <mergeCell ref="K54:M54"/>
    <mergeCell ref="N54:AF54"/>
    <mergeCell ref="H54:J54"/>
    <mergeCell ref="CL38:CL39"/>
    <mergeCell ref="CM38:DE38"/>
    <mergeCell ref="G38:J38"/>
    <mergeCell ref="K38:T38"/>
    <mergeCell ref="U38:AD38"/>
    <mergeCell ref="AE38:AF38"/>
    <mergeCell ref="AG38:AY38"/>
    <mergeCell ref="AG54:AY5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13</v>
      </c>
      <c r="J12" s="206"/>
      <c r="K12" s="206"/>
      <c r="L12" s="206"/>
      <c r="M12" s="206"/>
      <c r="N12" s="211" t="s">
        <v>187</v>
      </c>
      <c r="O12" s="211"/>
      <c r="P12" s="212"/>
    </row>
    <row r="13" spans="3:16" ht="8.1" customHeight="1" x14ac:dyDescent="0.25">
      <c r="C13" s="2"/>
      <c r="D13" s="3"/>
      <c r="E13" s="3"/>
      <c r="F13" s="4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2"/>
      <c r="D14" s="20"/>
      <c r="E14" s="5" t="str">
        <f>IFERROR(VLOOKUP(D14,PILOTOS!D13:E44,2,0),"")</f>
        <v/>
      </c>
      <c r="F14" s="4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6"/>
      <c r="D15" s="7"/>
      <c r="E15" s="7"/>
      <c r="F15" s="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2"/>
      <c r="C18" s="3"/>
      <c r="D18" s="3"/>
      <c r="E18" s="3"/>
      <c r="F18" s="3"/>
      <c r="G18" s="4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2"/>
      <c r="C19" s="3">
        <v>1</v>
      </c>
      <c r="D19" s="20"/>
      <c r="E19" s="5" t="str">
        <f>IFERROR(VLOOKUP(D19,PILOTOS!$D$13:$E$44,2,0),"")</f>
        <v/>
      </c>
      <c r="F19" s="3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2"/>
      <c r="C20" s="3">
        <v>2</v>
      </c>
      <c r="D20" s="21"/>
      <c r="E20" s="14" t="str">
        <f>IFERROR(VLOOKUP(D20,PILOTOS!$D$13:$E$44,2,0),"")</f>
        <v/>
      </c>
      <c r="F20" s="3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2"/>
      <c r="C21" s="3">
        <v>3</v>
      </c>
      <c r="D21" s="21"/>
      <c r="E21" s="14" t="str">
        <f>IFERROR(VLOOKUP(D21,PILOTOS!$D$13:$E$44,2,0),"")</f>
        <v/>
      </c>
      <c r="F21" s="3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2"/>
      <c r="C22" s="3">
        <v>4</v>
      </c>
      <c r="D22" s="21"/>
      <c r="E22" s="14" t="str">
        <f>IFERROR(VLOOKUP(D22,PILOTOS!$D$13:$E$44,2,0),"")</f>
        <v/>
      </c>
      <c r="F22" s="3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2"/>
      <c r="C23" s="3">
        <v>5</v>
      </c>
      <c r="D23" s="21"/>
      <c r="E23" s="14" t="str">
        <f>IFERROR(VLOOKUP(D23,PILOTOS!$D$13:$E$44,2,0),"")</f>
        <v/>
      </c>
      <c r="F23" s="3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2"/>
      <c r="C24" s="3">
        <v>6</v>
      </c>
      <c r="D24" s="21"/>
      <c r="E24" s="14" t="str">
        <f>IFERROR(VLOOKUP(D24,PILOTOS!$D$13:$E$44,2,0),"")</f>
        <v/>
      </c>
      <c r="F24" s="3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2"/>
      <c r="C25" s="3">
        <v>7</v>
      </c>
      <c r="D25" s="21"/>
      <c r="E25" s="14" t="str">
        <f>IFERROR(VLOOKUP(D25,PILOTOS!$D$13:$E$44,2,0),"")</f>
        <v/>
      </c>
      <c r="F25" s="3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2"/>
      <c r="C26" s="3">
        <v>8</v>
      </c>
      <c r="D26" s="21"/>
      <c r="E26" s="14" t="str">
        <f>IFERROR(VLOOKUP(D26,PILOTOS!$D$13:$E$44,2,0),"")</f>
        <v/>
      </c>
      <c r="F26" s="3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2"/>
      <c r="C27" s="3">
        <v>9</v>
      </c>
      <c r="D27" s="21"/>
      <c r="E27" s="14" t="str">
        <f>IFERROR(VLOOKUP(D27,PILOTOS!$D$13:$E$44,2,0),"")</f>
        <v/>
      </c>
      <c r="F27" s="3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2"/>
      <c r="C28" s="3">
        <v>10</v>
      </c>
      <c r="D28" s="21"/>
      <c r="E28" s="14" t="str">
        <f>IFERROR(VLOOKUP(D28,PILOTOS!$D$13:$E$44,2,0),"")</f>
        <v/>
      </c>
      <c r="F28" s="3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102</v>
      </c>
      <c r="M28" s="154"/>
      <c r="N28" s="154"/>
      <c r="O28" s="154"/>
      <c r="P28" s="154"/>
    </row>
    <row r="29" spans="2:16" ht="8.1" customHeight="1" x14ac:dyDescent="0.25">
      <c r="B29" s="6"/>
      <c r="C29" s="7"/>
      <c r="D29" s="7"/>
      <c r="E29" s="7"/>
      <c r="F29" s="7"/>
      <c r="G29" s="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89" t="s">
        <v>214</v>
      </c>
      <c r="E34" s="40"/>
      <c r="F34" s="217" t="s">
        <v>215</v>
      </c>
      <c r="G34" s="217"/>
      <c r="H34" s="217"/>
      <c r="I34" s="217"/>
      <c r="J34" s="79"/>
      <c r="K34" s="80"/>
      <c r="L34" s="217" t="s">
        <v>216</v>
      </c>
      <c r="M34" s="217"/>
    </row>
    <row r="35" spans="4:14" x14ac:dyDescent="0.25">
      <c r="D35" s="93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3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3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3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3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3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3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3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3"/>
      <c r="E43" s="92">
        <v>1</v>
      </c>
    </row>
    <row r="44" spans="4:14" x14ac:dyDescent="0.25">
      <c r="D44" s="93"/>
      <c r="E44" s="92">
        <v>1</v>
      </c>
    </row>
  </sheetData>
  <sheetProtection password="E1BC" sheet="1" objects="1" scenarios="1" selectLockedCells="1"/>
  <mergeCells count="32">
    <mergeCell ref="L41:M41"/>
    <mergeCell ref="F36:I36"/>
    <mergeCell ref="F37:I37"/>
    <mergeCell ref="F38:I38"/>
    <mergeCell ref="F39:I39"/>
    <mergeCell ref="F40:I40"/>
    <mergeCell ref="F41:I41"/>
    <mergeCell ref="L36:M36"/>
    <mergeCell ref="L37:M37"/>
    <mergeCell ref="L38:M38"/>
    <mergeCell ref="L39:M39"/>
    <mergeCell ref="L40:M40"/>
    <mergeCell ref="D33:M33"/>
    <mergeCell ref="F34:I34"/>
    <mergeCell ref="L34:M34"/>
    <mergeCell ref="L35:M35"/>
    <mergeCell ref="F35:I35"/>
    <mergeCell ref="C12:F12"/>
    <mergeCell ref="E30:G30"/>
    <mergeCell ref="B17:G17"/>
    <mergeCell ref="L15:P27"/>
    <mergeCell ref="I23:K23"/>
    <mergeCell ref="I24:J24"/>
    <mergeCell ref="I25:J25"/>
    <mergeCell ref="I28:J28"/>
    <mergeCell ref="I27:J27"/>
    <mergeCell ref="L28:P28"/>
    <mergeCell ref="I29:K30"/>
    <mergeCell ref="I26:J26"/>
    <mergeCell ref="I15:K22"/>
    <mergeCell ref="I12:M14"/>
    <mergeCell ref="N12:P14"/>
  </mergeCells>
  <conditionalFormatting sqref="D14:E14">
    <cfRule type="expression" dxfId="56" priority="4">
      <formula>$D$14&lt;&gt;""</formula>
    </cfRule>
  </conditionalFormatting>
  <conditionalFormatting sqref="D20:E28">
    <cfRule type="expression" dxfId="55" priority="2">
      <formula>AND(D20&lt;&gt;"",D19&lt;&gt;"")</formula>
    </cfRule>
  </conditionalFormatting>
  <conditionalFormatting sqref="C19:F19">
    <cfRule type="expression" dxfId="54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15</v>
      </c>
      <c r="J12" s="206"/>
      <c r="K12" s="206"/>
      <c r="L12" s="206"/>
      <c r="M12" s="206"/>
      <c r="N12" s="211" t="s">
        <v>188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103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53" priority="3">
      <formula>$D$14&lt;&gt;""</formula>
    </cfRule>
  </conditionalFormatting>
  <conditionalFormatting sqref="D20:E28">
    <cfRule type="expression" dxfId="52" priority="2">
      <formula>AND(D20&lt;&gt;"",D19&lt;&gt;"")</formula>
    </cfRule>
  </conditionalFormatting>
  <conditionalFormatting sqref="C19:F19">
    <cfRule type="expression" dxfId="51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100</v>
      </c>
      <c r="J12" s="206"/>
      <c r="K12" s="206"/>
      <c r="L12" s="206"/>
      <c r="M12" s="206"/>
      <c r="N12" s="211" t="s">
        <v>189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105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50" priority="3">
      <formula>$D$14&lt;&gt;""</formula>
    </cfRule>
  </conditionalFormatting>
  <conditionalFormatting sqref="D20:E28">
    <cfRule type="expression" dxfId="49" priority="2">
      <formula>AND(D20&lt;&gt;"",D19&lt;&gt;"")</formula>
    </cfRule>
  </conditionalFormatting>
  <conditionalFormatting sqref="C19:F19">
    <cfRule type="expression" dxfId="48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16</v>
      </c>
      <c r="J12" s="206"/>
      <c r="K12" s="206"/>
      <c r="L12" s="206"/>
      <c r="M12" s="206"/>
      <c r="N12" s="211" t="s">
        <v>190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104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47" priority="3">
      <formula>$D$14&lt;&gt;""</formula>
    </cfRule>
  </conditionalFormatting>
  <conditionalFormatting sqref="D20:E28">
    <cfRule type="expression" dxfId="46" priority="2">
      <formula>AND(D20&lt;&gt;"",D19&lt;&gt;"")</formula>
    </cfRule>
  </conditionalFormatting>
  <conditionalFormatting sqref="C19:F19">
    <cfRule type="expression" dxfId="45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18</v>
      </c>
      <c r="J12" s="206"/>
      <c r="K12" s="206"/>
      <c r="L12" s="206"/>
      <c r="M12" s="206"/>
      <c r="N12" s="211" t="s">
        <v>191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106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44" priority="3">
      <formula>$D$14&lt;&gt;""</formula>
    </cfRule>
  </conditionalFormatting>
  <conditionalFormatting sqref="D20:E28">
    <cfRule type="expression" dxfId="43" priority="2">
      <formula>AND(D20&lt;&gt;"",D19&lt;&gt;"")</formula>
    </cfRule>
  </conditionalFormatting>
  <conditionalFormatting sqref="C19:F19">
    <cfRule type="expression" dxfId="42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19</v>
      </c>
      <c r="J12" s="206"/>
      <c r="K12" s="206"/>
      <c r="L12" s="206"/>
      <c r="M12" s="206"/>
      <c r="N12" s="211" t="s">
        <v>192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107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19" t="s">
        <v>60</v>
      </c>
      <c r="J29" s="219"/>
      <c r="K29" s="219"/>
      <c r="L29" s="19"/>
      <c r="M29" s="19"/>
      <c r="N29" s="19"/>
      <c r="O29" s="19"/>
      <c r="P29" s="19"/>
    </row>
    <row r="30" spans="2:16" x14ac:dyDescent="0.25">
      <c r="D30" s="22"/>
      <c r="E30" s="190" t="s">
        <v>11</v>
      </c>
      <c r="F30" s="190"/>
      <c r="G30" s="190"/>
      <c r="I30" s="220"/>
      <c r="J30" s="220"/>
      <c r="K30" s="220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41" priority="3">
      <formula>$D$14&lt;&gt;""</formula>
    </cfRule>
  </conditionalFormatting>
  <conditionalFormatting sqref="D20:E28">
    <cfRule type="expression" dxfId="40" priority="2">
      <formula>AND(D20&lt;&gt;"",D19&lt;&gt;"")</formula>
    </cfRule>
  </conditionalFormatting>
  <conditionalFormatting sqref="C19:F19">
    <cfRule type="expression" dxfId="39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20</v>
      </c>
      <c r="J12" s="206"/>
      <c r="K12" s="206"/>
      <c r="L12" s="206"/>
      <c r="M12" s="206"/>
      <c r="N12" s="211" t="s">
        <v>193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108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38" priority="3">
      <formula>$D$14&lt;&gt;""</formula>
    </cfRule>
  </conditionalFormatting>
  <conditionalFormatting sqref="D20:E28">
    <cfRule type="expression" dxfId="37" priority="2">
      <formula>AND(D20&lt;&gt;"",D19&lt;&gt;"")</formula>
    </cfRule>
  </conditionalFormatting>
  <conditionalFormatting sqref="C19:F19">
    <cfRule type="expression" dxfId="36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170</v>
      </c>
      <c r="J12" s="206"/>
      <c r="K12" s="206"/>
      <c r="L12" s="206"/>
      <c r="M12" s="206"/>
      <c r="N12" s="211" t="s">
        <v>194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204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35" priority="3">
      <formula>$D$14&lt;&gt;""</formula>
    </cfRule>
  </conditionalFormatting>
  <conditionalFormatting sqref="D20:E28">
    <cfRule type="expression" dxfId="34" priority="2">
      <formula>AND(D20&lt;&gt;"",D19&lt;&gt;"")</formula>
    </cfRule>
  </conditionalFormatting>
  <conditionalFormatting sqref="C19:F19">
    <cfRule type="expression" dxfId="33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21</v>
      </c>
      <c r="J12" s="206"/>
      <c r="K12" s="206"/>
      <c r="L12" s="206"/>
      <c r="M12" s="206"/>
      <c r="N12" s="211" t="s">
        <v>195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209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32" priority="3">
      <formula>$D$14&lt;&gt;""</formula>
    </cfRule>
  </conditionalFormatting>
  <conditionalFormatting sqref="D20:E28">
    <cfRule type="expression" dxfId="31" priority="2">
      <formula>AND(D20&lt;&gt;"",D19&lt;&gt;"")</formula>
    </cfRule>
  </conditionalFormatting>
  <conditionalFormatting sqref="C19:F19">
    <cfRule type="expression" dxfId="30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22</v>
      </c>
      <c r="J12" s="206"/>
      <c r="K12" s="206"/>
      <c r="L12" s="206"/>
      <c r="M12" s="206"/>
      <c r="N12" s="211" t="s">
        <v>196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208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29" priority="3">
      <formula>$D$14&lt;&gt;""</formula>
    </cfRule>
  </conditionalFormatting>
  <conditionalFormatting sqref="D20:E28">
    <cfRule type="expression" dxfId="28" priority="2">
      <formula>AND(D20&lt;&gt;"",D19&lt;&gt;"")</formula>
    </cfRule>
  </conditionalFormatting>
  <conditionalFormatting sqref="C19:F19">
    <cfRule type="expression" dxfId="27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23</v>
      </c>
      <c r="J12" s="206"/>
      <c r="K12" s="206"/>
      <c r="L12" s="206"/>
      <c r="M12" s="206"/>
      <c r="N12" s="211" t="s">
        <v>197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109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26" priority="3">
      <formula>$D$14&lt;&gt;""</formula>
    </cfRule>
  </conditionalFormatting>
  <conditionalFormatting sqref="D20:E28">
    <cfRule type="expression" dxfId="25" priority="2">
      <formula>AND(D20&lt;&gt;"",D19&lt;&gt;"")</formula>
    </cfRule>
  </conditionalFormatting>
  <conditionalFormatting sqref="C19:F19">
    <cfRule type="expression" dxfId="24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24</v>
      </c>
      <c r="J12" s="206"/>
      <c r="K12" s="206"/>
      <c r="L12" s="206"/>
      <c r="M12" s="206"/>
      <c r="N12" s="211" t="s">
        <v>198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110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23" priority="3">
      <formula>$D$14&lt;&gt;""</formula>
    </cfRule>
  </conditionalFormatting>
  <conditionalFormatting sqref="D20:E28">
    <cfRule type="expression" dxfId="22" priority="2">
      <formula>AND(D20&lt;&gt;"",D19&lt;&gt;"")</formula>
    </cfRule>
  </conditionalFormatting>
  <conditionalFormatting sqref="C19:F19">
    <cfRule type="expression" dxfId="21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25</v>
      </c>
      <c r="J12" s="206"/>
      <c r="K12" s="206"/>
      <c r="L12" s="206"/>
      <c r="M12" s="206"/>
      <c r="N12" s="211" t="s">
        <v>199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101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20" priority="3">
      <formula>$D$14&lt;&gt;""</formula>
    </cfRule>
  </conditionalFormatting>
  <conditionalFormatting sqref="D20:E28">
    <cfRule type="expression" dxfId="19" priority="2">
      <formula>AND(D20&lt;&gt;"",D19&lt;&gt;"")</formula>
    </cfRule>
  </conditionalFormatting>
  <conditionalFormatting sqref="C19:F19">
    <cfRule type="expression" dxfId="18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26</v>
      </c>
      <c r="J12" s="206"/>
      <c r="K12" s="206"/>
      <c r="L12" s="206"/>
      <c r="M12" s="206"/>
      <c r="N12" s="211" t="s">
        <v>200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210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17" priority="3">
      <formula>$D$14&lt;&gt;""</formula>
    </cfRule>
  </conditionalFormatting>
  <conditionalFormatting sqref="D20:E28">
    <cfRule type="expression" dxfId="16" priority="2">
      <formula>AND(D20&lt;&gt;"",D19&lt;&gt;"")</formula>
    </cfRule>
  </conditionalFormatting>
  <conditionalFormatting sqref="C19:F19">
    <cfRule type="expression" dxfId="15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27</v>
      </c>
      <c r="J12" s="206"/>
      <c r="K12" s="206"/>
      <c r="L12" s="206"/>
      <c r="M12" s="206"/>
      <c r="N12" s="211" t="s">
        <v>201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111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14" priority="3">
      <formula>$D$14&lt;&gt;""</formula>
    </cfRule>
  </conditionalFormatting>
  <conditionalFormatting sqref="D20:E28">
    <cfRule type="expression" dxfId="13" priority="2">
      <formula>AND(D20&lt;&gt;"",D19&lt;&gt;"")</formula>
    </cfRule>
  </conditionalFormatting>
  <conditionalFormatting sqref="C19:F19">
    <cfRule type="expression" dxfId="12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179</v>
      </c>
      <c r="J12" s="206"/>
      <c r="K12" s="206"/>
      <c r="L12" s="206"/>
      <c r="M12" s="206"/>
      <c r="N12" s="211" t="s">
        <v>202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203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11" priority="3">
      <formula>$D$14&lt;&gt;""</formula>
    </cfRule>
  </conditionalFormatting>
  <conditionalFormatting sqref="D20:E28">
    <cfRule type="expression" dxfId="10" priority="2">
      <formula>AND(D20&lt;&gt;"",D19&lt;&gt;"")</formula>
    </cfRule>
  </conditionalFormatting>
  <conditionalFormatting sqref="C19:F19">
    <cfRule type="expression" dxfId="9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12</v>
      </c>
      <c r="J12" s="206"/>
      <c r="K12" s="206"/>
      <c r="L12" s="206"/>
      <c r="M12" s="206"/>
      <c r="N12" s="211" t="s">
        <v>205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113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8" priority="3">
      <formula>$D$14&lt;&gt;""</formula>
    </cfRule>
  </conditionalFormatting>
  <conditionalFormatting sqref="D20:E28">
    <cfRule type="expression" dxfId="7" priority="2">
      <formula>AND(D20&lt;&gt;"",D19&lt;&gt;"")</formula>
    </cfRule>
  </conditionalFormatting>
  <conditionalFormatting sqref="C19:F19">
    <cfRule type="expression" dxfId="6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29</v>
      </c>
      <c r="J12" s="206"/>
      <c r="K12" s="206"/>
      <c r="L12" s="206"/>
      <c r="M12" s="206"/>
      <c r="N12" s="211" t="s">
        <v>206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25</v>
      </c>
      <c r="G19" s="12">
        <v>25</v>
      </c>
      <c r="H19" s="13">
        <f>G19/2</f>
        <v>12.5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18</v>
      </c>
      <c r="G20" s="12">
        <v>18</v>
      </c>
      <c r="H20" s="13">
        <f t="shared" ref="H20:H28" si="1">G20/2</f>
        <v>9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15</v>
      </c>
      <c r="G21" s="12">
        <v>15</v>
      </c>
      <c r="H21" s="13">
        <f t="shared" si="1"/>
        <v>7.5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12</v>
      </c>
      <c r="G22" s="12">
        <v>12</v>
      </c>
      <c r="H22" s="13">
        <f t="shared" si="1"/>
        <v>6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10</v>
      </c>
      <c r="G23" s="12">
        <v>10</v>
      </c>
      <c r="H23" s="13">
        <f t="shared" si="1"/>
        <v>5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8</v>
      </c>
      <c r="G24" s="12">
        <v>8</v>
      </c>
      <c r="H24" s="13">
        <f t="shared" si="1"/>
        <v>4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6</v>
      </c>
      <c r="G25" s="12">
        <v>6</v>
      </c>
      <c r="H25" s="13">
        <f t="shared" si="1"/>
        <v>3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4</v>
      </c>
      <c r="G26" s="12">
        <v>4</v>
      </c>
      <c r="H26" s="13">
        <f t="shared" si="1"/>
        <v>2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2</v>
      </c>
      <c r="G27" s="12">
        <v>2</v>
      </c>
      <c r="H27" s="13">
        <f t="shared" si="1"/>
        <v>1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1</v>
      </c>
      <c r="G28" s="12">
        <v>1</v>
      </c>
      <c r="H28" s="13">
        <f t="shared" si="1"/>
        <v>0.5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114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5" priority="3">
      <formula>$D$14&lt;&gt;""</formula>
    </cfRule>
  </conditionalFormatting>
  <conditionalFormatting sqref="D20:E28">
    <cfRule type="expression" dxfId="4" priority="2">
      <formula>AND(D20&lt;&gt;"",D19&lt;&gt;"")</formula>
    </cfRule>
  </conditionalFormatting>
  <conditionalFormatting sqref="C19:F19">
    <cfRule type="expression" dxfId="3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2:P44"/>
  <sheetViews>
    <sheetView showGridLines="0" showRowColHeaders="0" workbookViewId="0">
      <selection activeCell="D14" sqref="D14"/>
    </sheetView>
  </sheetViews>
  <sheetFormatPr baseColWidth="10" defaultRowHeight="15" x14ac:dyDescent="0.25"/>
  <cols>
    <col min="1" max="1" width="5.7109375" style="1" customWidth="1"/>
    <col min="2" max="3" width="4.7109375" style="1" customWidth="1"/>
    <col min="4" max="4" width="23.7109375" style="1" customWidth="1"/>
    <col min="5" max="5" width="15.7109375" style="1" customWidth="1"/>
    <col min="6" max="7" width="4.7109375" style="1" customWidth="1"/>
    <col min="8" max="8" width="2.7109375" style="1" customWidth="1"/>
    <col min="9" max="10" width="11.7109375" style="1" customWidth="1"/>
    <col min="11" max="11" width="5.7109375" style="1" customWidth="1"/>
    <col min="12" max="16384" width="11.42578125" style="1"/>
  </cols>
  <sheetData>
    <row r="12" spans="3:16" ht="15" customHeight="1" x14ac:dyDescent="0.25">
      <c r="C12" s="133" t="s">
        <v>9</v>
      </c>
      <c r="D12" s="134"/>
      <c r="E12" s="134"/>
      <c r="F12" s="135"/>
      <c r="I12" s="205" t="s">
        <v>28</v>
      </c>
      <c r="J12" s="206"/>
      <c r="K12" s="206"/>
      <c r="L12" s="206"/>
      <c r="M12" s="206"/>
      <c r="N12" s="211" t="s">
        <v>207</v>
      </c>
      <c r="O12" s="211"/>
      <c r="P12" s="212"/>
    </row>
    <row r="13" spans="3:16" ht="8.1" customHeight="1" x14ac:dyDescent="0.25">
      <c r="C13" s="9"/>
      <c r="D13" s="10"/>
      <c r="E13" s="10"/>
      <c r="F13" s="11"/>
      <c r="I13" s="207"/>
      <c r="J13" s="208"/>
      <c r="K13" s="208"/>
      <c r="L13" s="208"/>
      <c r="M13" s="208"/>
      <c r="N13" s="213"/>
      <c r="O13" s="213"/>
      <c r="P13" s="214"/>
    </row>
    <row r="14" spans="3:16" ht="15" customHeight="1" x14ac:dyDescent="0.25">
      <c r="C14" s="9"/>
      <c r="D14" s="20"/>
      <c r="E14" s="5" t="str">
        <f>IFERROR(VLOOKUP(D14,PILOTOS!D13:E44,2,0),"")</f>
        <v/>
      </c>
      <c r="F14" s="11"/>
      <c r="I14" s="209"/>
      <c r="J14" s="210"/>
      <c r="K14" s="210"/>
      <c r="L14" s="210"/>
      <c r="M14" s="210"/>
      <c r="N14" s="215"/>
      <c r="O14" s="215"/>
      <c r="P14" s="216"/>
    </row>
    <row r="15" spans="3:16" ht="8.1" customHeight="1" x14ac:dyDescent="0.25">
      <c r="C15" s="16"/>
      <c r="D15" s="17"/>
      <c r="E15" s="17"/>
      <c r="F15" s="18"/>
      <c r="I15" s="204"/>
      <c r="J15" s="204"/>
      <c r="K15" s="204"/>
      <c r="L15" s="191"/>
      <c r="M15" s="192"/>
      <c r="N15" s="192"/>
      <c r="O15" s="192"/>
      <c r="P15" s="193"/>
    </row>
    <row r="16" spans="3:16" x14ac:dyDescent="0.25">
      <c r="I16" s="204"/>
      <c r="J16" s="204"/>
      <c r="K16" s="204"/>
      <c r="L16" s="194"/>
      <c r="M16" s="195"/>
      <c r="N16" s="195"/>
      <c r="O16" s="195"/>
      <c r="P16" s="196"/>
    </row>
    <row r="17" spans="2:16" x14ac:dyDescent="0.25">
      <c r="B17" s="180" t="s">
        <v>10</v>
      </c>
      <c r="C17" s="181"/>
      <c r="D17" s="181"/>
      <c r="E17" s="181"/>
      <c r="F17" s="181"/>
      <c r="G17" s="182"/>
      <c r="I17" s="204"/>
      <c r="J17" s="204"/>
      <c r="K17" s="204"/>
      <c r="L17" s="194"/>
      <c r="M17" s="195"/>
      <c r="N17" s="195"/>
      <c r="O17" s="195"/>
      <c r="P17" s="196"/>
    </row>
    <row r="18" spans="2:16" ht="8.1" customHeight="1" x14ac:dyDescent="0.25">
      <c r="B18" s="9"/>
      <c r="C18" s="10"/>
      <c r="D18" s="10"/>
      <c r="E18" s="10"/>
      <c r="F18" s="10"/>
      <c r="G18" s="11"/>
      <c r="I18" s="204"/>
      <c r="J18" s="204"/>
      <c r="K18" s="204"/>
      <c r="L18" s="194"/>
      <c r="M18" s="195"/>
      <c r="N18" s="195"/>
      <c r="O18" s="195"/>
      <c r="P18" s="196"/>
    </row>
    <row r="19" spans="2:16" x14ac:dyDescent="0.25">
      <c r="B19" s="9"/>
      <c r="C19" s="10">
        <v>1</v>
      </c>
      <c r="D19" s="20"/>
      <c r="E19" s="5" t="str">
        <f>IFERROR(VLOOKUP(D19,PILOTOS!$D$13:$E$44,2,0),"")</f>
        <v/>
      </c>
      <c r="F19" s="10">
        <f>IF($D$30=FALSE,G19,H19)</f>
        <v>50</v>
      </c>
      <c r="G19" s="12">
        <v>50</v>
      </c>
      <c r="H19" s="13">
        <f>G19/2</f>
        <v>25</v>
      </c>
      <c r="I19" s="204"/>
      <c r="J19" s="204"/>
      <c r="K19" s="204"/>
      <c r="L19" s="194"/>
      <c r="M19" s="195"/>
      <c r="N19" s="195"/>
      <c r="O19" s="195"/>
      <c r="P19" s="196"/>
    </row>
    <row r="20" spans="2:16" x14ac:dyDescent="0.25">
      <c r="B20" s="9"/>
      <c r="C20" s="10">
        <v>2</v>
      </c>
      <c r="D20" s="21"/>
      <c r="E20" s="14" t="str">
        <f>IFERROR(VLOOKUP(D20,PILOTOS!$D$13:$E$44,2,0),"")</f>
        <v/>
      </c>
      <c r="F20" s="10">
        <f t="shared" ref="F20:F28" si="0">IF($D$30=FALSE,G20,H20)</f>
        <v>36</v>
      </c>
      <c r="G20" s="12">
        <v>36</v>
      </c>
      <c r="H20" s="13">
        <f t="shared" ref="H20:H28" si="1">G20/2</f>
        <v>18</v>
      </c>
      <c r="I20" s="204"/>
      <c r="J20" s="204"/>
      <c r="K20" s="204"/>
      <c r="L20" s="194"/>
      <c r="M20" s="195"/>
      <c r="N20" s="195"/>
      <c r="O20" s="195"/>
      <c r="P20" s="196"/>
    </row>
    <row r="21" spans="2:16" x14ac:dyDescent="0.25">
      <c r="B21" s="9"/>
      <c r="C21" s="10">
        <v>3</v>
      </c>
      <c r="D21" s="21"/>
      <c r="E21" s="14" t="str">
        <f>IFERROR(VLOOKUP(D21,PILOTOS!$D$13:$E$44,2,0),"")</f>
        <v/>
      </c>
      <c r="F21" s="10">
        <f t="shared" si="0"/>
        <v>30</v>
      </c>
      <c r="G21" s="12">
        <v>30</v>
      </c>
      <c r="H21" s="13">
        <f t="shared" si="1"/>
        <v>15</v>
      </c>
      <c r="I21" s="204"/>
      <c r="J21" s="204"/>
      <c r="K21" s="204"/>
      <c r="L21" s="194"/>
      <c r="M21" s="195"/>
      <c r="N21" s="195"/>
      <c r="O21" s="195"/>
      <c r="P21" s="196"/>
    </row>
    <row r="22" spans="2:16" x14ac:dyDescent="0.25">
      <c r="B22" s="9"/>
      <c r="C22" s="10">
        <v>4</v>
      </c>
      <c r="D22" s="21"/>
      <c r="E22" s="14" t="str">
        <f>IFERROR(VLOOKUP(D22,PILOTOS!$D$13:$E$44,2,0),"")</f>
        <v/>
      </c>
      <c r="F22" s="10">
        <f t="shared" si="0"/>
        <v>24</v>
      </c>
      <c r="G22" s="12">
        <v>24</v>
      </c>
      <c r="H22" s="13">
        <f t="shared" si="1"/>
        <v>12</v>
      </c>
      <c r="I22" s="204"/>
      <c r="J22" s="204"/>
      <c r="K22" s="204"/>
      <c r="L22" s="194"/>
      <c r="M22" s="195"/>
      <c r="N22" s="195"/>
      <c r="O22" s="195"/>
      <c r="P22" s="196"/>
    </row>
    <row r="23" spans="2:16" x14ac:dyDescent="0.25">
      <c r="B23" s="9"/>
      <c r="C23" s="10">
        <v>5</v>
      </c>
      <c r="D23" s="21"/>
      <c r="E23" s="14" t="str">
        <f>IFERROR(VLOOKUP(D23,PILOTOS!$D$13:$E$44,2,0),"")</f>
        <v/>
      </c>
      <c r="F23" s="10">
        <f t="shared" si="0"/>
        <v>20</v>
      </c>
      <c r="G23" s="12">
        <v>20</v>
      </c>
      <c r="H23" s="13">
        <f t="shared" si="1"/>
        <v>10</v>
      </c>
      <c r="I23" s="181" t="s">
        <v>14</v>
      </c>
      <c r="J23" s="181"/>
      <c r="K23" s="182"/>
      <c r="L23" s="194"/>
      <c r="M23" s="195"/>
      <c r="N23" s="195"/>
      <c r="O23" s="195"/>
      <c r="P23" s="196"/>
    </row>
    <row r="24" spans="2:16" x14ac:dyDescent="0.25">
      <c r="B24" s="9"/>
      <c r="C24" s="10">
        <v>6</v>
      </c>
      <c r="D24" s="21"/>
      <c r="E24" s="14" t="str">
        <f>IFERROR(VLOOKUP(D24,PILOTOS!$D$13:$E$44,2,0),"")</f>
        <v/>
      </c>
      <c r="F24" s="10">
        <f t="shared" si="0"/>
        <v>16</v>
      </c>
      <c r="G24" s="12">
        <v>16</v>
      </c>
      <c r="H24" s="13">
        <f t="shared" si="1"/>
        <v>8</v>
      </c>
      <c r="I24" s="200" t="str">
        <f>CLASIFICACIONES!D14</f>
        <v>Sebastian VETTEL</v>
      </c>
      <c r="J24" s="201"/>
      <c r="K24" s="15">
        <f>CLASIFICACIONES!F14</f>
        <v>0</v>
      </c>
      <c r="L24" s="194"/>
      <c r="M24" s="195"/>
      <c r="N24" s="195"/>
      <c r="O24" s="195"/>
      <c r="P24" s="196"/>
    </row>
    <row r="25" spans="2:16" x14ac:dyDescent="0.25">
      <c r="B25" s="9"/>
      <c r="C25" s="10">
        <v>7</v>
      </c>
      <c r="D25" s="21"/>
      <c r="E25" s="14" t="str">
        <f>IFERROR(VLOOKUP(D25,PILOTOS!$D$13:$E$44,2,0),"")</f>
        <v/>
      </c>
      <c r="F25" s="10">
        <f t="shared" si="0"/>
        <v>12</v>
      </c>
      <c r="G25" s="12">
        <v>12</v>
      </c>
      <c r="H25" s="13">
        <f t="shared" si="1"/>
        <v>6</v>
      </c>
      <c r="I25" s="200" t="str">
        <f>CLASIFICACIONES!D15</f>
        <v>Daniel RICCIARDO</v>
      </c>
      <c r="J25" s="201"/>
      <c r="K25" s="15">
        <f>CLASIFICACIONES!F15</f>
        <v>0</v>
      </c>
      <c r="L25" s="194"/>
      <c r="M25" s="195"/>
      <c r="N25" s="195"/>
      <c r="O25" s="195"/>
      <c r="P25" s="196"/>
    </row>
    <row r="26" spans="2:16" x14ac:dyDescent="0.25">
      <c r="B26" s="9"/>
      <c r="C26" s="10">
        <v>8</v>
      </c>
      <c r="D26" s="21"/>
      <c r="E26" s="14" t="str">
        <f>IFERROR(VLOOKUP(D26,PILOTOS!$D$13:$E$44,2,0),"")</f>
        <v/>
      </c>
      <c r="F26" s="10">
        <f t="shared" si="0"/>
        <v>8</v>
      </c>
      <c r="G26" s="12">
        <v>8</v>
      </c>
      <c r="H26" s="13">
        <f t="shared" si="1"/>
        <v>4</v>
      </c>
      <c r="I26" s="200" t="str">
        <f>CLASIFICACIONES!D16</f>
        <v>Max CHILTON</v>
      </c>
      <c r="J26" s="201"/>
      <c r="K26" s="15">
        <f>CLASIFICACIONES!F16</f>
        <v>0</v>
      </c>
      <c r="L26" s="194"/>
      <c r="M26" s="195"/>
      <c r="N26" s="195"/>
      <c r="O26" s="195"/>
      <c r="P26" s="196"/>
    </row>
    <row r="27" spans="2:16" x14ac:dyDescent="0.25">
      <c r="B27" s="9"/>
      <c r="C27" s="10">
        <v>9</v>
      </c>
      <c r="D27" s="21"/>
      <c r="E27" s="14" t="str">
        <f>IFERROR(VLOOKUP(D27,PILOTOS!$D$13:$E$44,2,0),"")</f>
        <v/>
      </c>
      <c r="F27" s="10">
        <f t="shared" si="0"/>
        <v>4</v>
      </c>
      <c r="G27" s="12">
        <v>4</v>
      </c>
      <c r="H27" s="13">
        <f t="shared" si="1"/>
        <v>2</v>
      </c>
      <c r="I27" s="200" t="str">
        <f>CLASIFICACIONES!D17</f>
        <v>Nico ROSBERG</v>
      </c>
      <c r="J27" s="201"/>
      <c r="K27" s="15">
        <f>CLASIFICACIONES!F17</f>
        <v>0</v>
      </c>
      <c r="L27" s="197"/>
      <c r="M27" s="198"/>
      <c r="N27" s="198"/>
      <c r="O27" s="198"/>
      <c r="P27" s="199"/>
    </row>
    <row r="28" spans="2:16" x14ac:dyDescent="0.25">
      <c r="B28" s="9"/>
      <c r="C28" s="10">
        <v>10</v>
      </c>
      <c r="D28" s="21"/>
      <c r="E28" s="14" t="str">
        <f>IFERROR(VLOOKUP(D28,PILOTOS!$D$13:$E$44,2,0),"")</f>
        <v/>
      </c>
      <c r="F28" s="10">
        <f t="shared" si="0"/>
        <v>2</v>
      </c>
      <c r="G28" s="12">
        <v>2</v>
      </c>
      <c r="H28" s="13">
        <f t="shared" si="1"/>
        <v>1</v>
      </c>
      <c r="I28" s="200" t="str">
        <f>CLASIFICACIONES!D18</f>
        <v>Kimi RAIKKONEN</v>
      </c>
      <c r="J28" s="201"/>
      <c r="K28" s="15">
        <f>CLASIFICACIONES!F18</f>
        <v>0</v>
      </c>
      <c r="L28" s="154" t="s">
        <v>112</v>
      </c>
      <c r="M28" s="154"/>
      <c r="N28" s="154"/>
      <c r="O28" s="154"/>
      <c r="P28" s="154"/>
    </row>
    <row r="29" spans="2:16" ht="8.1" customHeight="1" x14ac:dyDescent="0.25">
      <c r="B29" s="16"/>
      <c r="C29" s="17"/>
      <c r="D29" s="17"/>
      <c r="E29" s="17"/>
      <c r="F29" s="17"/>
      <c r="G29" s="18"/>
      <c r="I29" s="202" t="s">
        <v>60</v>
      </c>
      <c r="J29" s="202"/>
      <c r="K29" s="202"/>
      <c r="L29" s="19"/>
      <c r="M29" s="19"/>
      <c r="N29" s="19"/>
      <c r="O29" s="19"/>
      <c r="P29" s="19"/>
    </row>
    <row r="30" spans="2:16" x14ac:dyDescent="0.25">
      <c r="D30" s="22" t="b">
        <v>0</v>
      </c>
      <c r="E30" s="190" t="s">
        <v>11</v>
      </c>
      <c r="F30" s="190"/>
      <c r="G30" s="190"/>
      <c r="I30" s="203"/>
      <c r="J30" s="203"/>
      <c r="K30" s="203"/>
    </row>
    <row r="33" spans="4:14" x14ac:dyDescent="0.25">
      <c r="D33" s="154" t="s">
        <v>213</v>
      </c>
      <c r="E33" s="154"/>
      <c r="F33" s="154"/>
      <c r="G33" s="154"/>
      <c r="H33" s="154"/>
      <c r="I33" s="154"/>
      <c r="J33" s="154"/>
      <c r="K33" s="154"/>
      <c r="L33" s="154"/>
      <c r="M33" s="154"/>
    </row>
    <row r="34" spans="4:14" x14ac:dyDescent="0.25">
      <c r="D34" s="90" t="s">
        <v>214</v>
      </c>
      <c r="E34" s="40"/>
      <c r="F34" s="217" t="s">
        <v>215</v>
      </c>
      <c r="G34" s="217"/>
      <c r="H34" s="217"/>
      <c r="I34" s="217"/>
      <c r="J34" s="84"/>
      <c r="K34" s="85"/>
      <c r="L34" s="217" t="s">
        <v>216</v>
      </c>
      <c r="M34" s="217"/>
    </row>
    <row r="35" spans="4:14" x14ac:dyDescent="0.25">
      <c r="D35" s="94"/>
      <c r="E35" s="92">
        <v>1</v>
      </c>
      <c r="F35" s="218"/>
      <c r="G35" s="218"/>
      <c r="H35" s="218"/>
      <c r="I35" s="218"/>
      <c r="J35" s="92">
        <v>2</v>
      </c>
      <c r="L35" s="218"/>
      <c r="M35" s="218"/>
      <c r="N35" s="92">
        <v>3</v>
      </c>
    </row>
    <row r="36" spans="4:14" x14ac:dyDescent="0.25">
      <c r="D36" s="94"/>
      <c r="E36" s="92">
        <v>1</v>
      </c>
      <c r="F36" s="218"/>
      <c r="G36" s="218"/>
      <c r="H36" s="218"/>
      <c r="I36" s="218"/>
      <c r="J36" s="92">
        <v>2</v>
      </c>
      <c r="L36" s="218"/>
      <c r="M36" s="218"/>
      <c r="N36" s="92">
        <v>3</v>
      </c>
    </row>
    <row r="37" spans="4:14" x14ac:dyDescent="0.25">
      <c r="D37" s="94"/>
      <c r="E37" s="92">
        <v>1</v>
      </c>
      <c r="F37" s="218"/>
      <c r="G37" s="218"/>
      <c r="H37" s="218"/>
      <c r="I37" s="218"/>
      <c r="J37" s="92">
        <v>2</v>
      </c>
      <c r="L37" s="218"/>
      <c r="M37" s="218"/>
      <c r="N37" s="92">
        <v>3</v>
      </c>
    </row>
    <row r="38" spans="4:14" x14ac:dyDescent="0.25">
      <c r="D38" s="94"/>
      <c r="E38" s="92">
        <v>1</v>
      </c>
      <c r="F38" s="218"/>
      <c r="G38" s="218"/>
      <c r="H38" s="218"/>
      <c r="I38" s="218"/>
      <c r="J38" s="92">
        <v>2</v>
      </c>
      <c r="L38" s="218"/>
      <c r="M38" s="218"/>
      <c r="N38" s="92">
        <v>3</v>
      </c>
    </row>
    <row r="39" spans="4:14" x14ac:dyDescent="0.25">
      <c r="D39" s="94"/>
      <c r="E39" s="92">
        <v>1</v>
      </c>
      <c r="F39" s="218"/>
      <c r="G39" s="218"/>
      <c r="H39" s="218"/>
      <c r="I39" s="218"/>
      <c r="J39" s="92">
        <v>2</v>
      </c>
      <c r="L39" s="218"/>
      <c r="M39" s="218"/>
      <c r="N39" s="92">
        <v>3</v>
      </c>
    </row>
    <row r="40" spans="4:14" x14ac:dyDescent="0.25">
      <c r="D40" s="94"/>
      <c r="E40" s="92">
        <v>1</v>
      </c>
      <c r="F40" s="218"/>
      <c r="G40" s="218"/>
      <c r="H40" s="218"/>
      <c r="I40" s="218"/>
      <c r="J40" s="92">
        <v>2</v>
      </c>
      <c r="L40" s="218"/>
      <c r="M40" s="218"/>
      <c r="N40" s="92">
        <v>3</v>
      </c>
    </row>
    <row r="41" spans="4:14" x14ac:dyDescent="0.25">
      <c r="D41" s="94"/>
      <c r="E41" s="92">
        <v>1</v>
      </c>
      <c r="F41" s="218"/>
      <c r="G41" s="218"/>
      <c r="H41" s="218"/>
      <c r="I41" s="218"/>
      <c r="J41" s="92">
        <v>2</v>
      </c>
      <c r="L41" s="218"/>
      <c r="M41" s="218"/>
      <c r="N41" s="92">
        <v>3</v>
      </c>
    </row>
    <row r="42" spans="4:14" x14ac:dyDescent="0.25">
      <c r="D42" s="94"/>
      <c r="E42" s="92">
        <v>1</v>
      </c>
      <c r="F42" s="91"/>
      <c r="G42" s="91"/>
      <c r="H42" s="91"/>
      <c r="I42" s="91"/>
      <c r="L42" s="91"/>
      <c r="M42" s="91"/>
    </row>
    <row r="43" spans="4:14" x14ac:dyDescent="0.25">
      <c r="D43" s="94"/>
      <c r="E43" s="92">
        <v>1</v>
      </c>
    </row>
    <row r="44" spans="4:14" x14ac:dyDescent="0.25">
      <c r="D44" s="94"/>
      <c r="E44" s="92">
        <v>1</v>
      </c>
    </row>
  </sheetData>
  <sheetProtection password="E1BC" sheet="1" objects="1" scenarios="1" selectLockedCells="1"/>
  <mergeCells count="32">
    <mergeCell ref="F39:I39"/>
    <mergeCell ref="L39:M39"/>
    <mergeCell ref="F40:I40"/>
    <mergeCell ref="L40:M40"/>
    <mergeCell ref="F41:I41"/>
    <mergeCell ref="L41:M41"/>
    <mergeCell ref="F36:I36"/>
    <mergeCell ref="L36:M36"/>
    <mergeCell ref="F37:I37"/>
    <mergeCell ref="L37:M37"/>
    <mergeCell ref="F38:I38"/>
    <mergeCell ref="L38:M38"/>
    <mergeCell ref="D33:M33"/>
    <mergeCell ref="F34:I34"/>
    <mergeCell ref="L34:M34"/>
    <mergeCell ref="F35:I35"/>
    <mergeCell ref="L35:M35"/>
    <mergeCell ref="I28:J28"/>
    <mergeCell ref="L28:P28"/>
    <mergeCell ref="I29:K30"/>
    <mergeCell ref="E30:G30"/>
    <mergeCell ref="C12:F12"/>
    <mergeCell ref="I12:M14"/>
    <mergeCell ref="N12:P14"/>
    <mergeCell ref="I15:K22"/>
    <mergeCell ref="L15:P27"/>
    <mergeCell ref="B17:G17"/>
    <mergeCell ref="I23:K23"/>
    <mergeCell ref="I24:J24"/>
    <mergeCell ref="I25:J25"/>
    <mergeCell ref="I26:J26"/>
    <mergeCell ref="I27:J27"/>
  </mergeCells>
  <conditionalFormatting sqref="D14:E14">
    <cfRule type="expression" dxfId="2" priority="3">
      <formula>$D$14&lt;&gt;""</formula>
    </cfRule>
  </conditionalFormatting>
  <conditionalFormatting sqref="D20:E28">
    <cfRule type="expression" dxfId="1" priority="2">
      <formula>AND(D20&lt;&gt;"",D19&lt;&gt;"")</formula>
    </cfRule>
  </conditionalFormatting>
  <conditionalFormatting sqref="C19:F19">
    <cfRule type="expression" dxfId="0" priority="1">
      <formula>$D$19&lt;&gt;""</formula>
    </cfRule>
  </conditionalFormatting>
  <dataValidations count="1">
    <dataValidation type="list" allowBlank="1" showInputMessage="1" showErrorMessage="1" sqref="D14 D19:D28 D35:D44 F35:I41 L35:M41">
      <formula1>pilotos</formula1>
    </dataValidation>
  </dataValidations>
  <hyperlinks>
    <hyperlink ref="I29:K30" location="CLASIFICACIONES!A1" display="VERLA COMPLETA"/>
  </hyperlink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4" name="Check Box 1">
              <controlPr defaultSize="0" autoFill="0" autoLine="0" autoPict="0">
                <anchor moveWithCells="1">
                  <from>
                    <xdr:col>6</xdr:col>
                    <xdr:colOff>28575</xdr:colOff>
                    <xdr:row>28</xdr:row>
                    <xdr:rowOff>76200</xdr:rowOff>
                  </from>
                  <to>
                    <xdr:col>7</xdr:col>
                    <xdr:colOff>19050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1</vt:i4>
      </vt:variant>
    </vt:vector>
  </HeadingPairs>
  <TitlesOfParts>
    <vt:vector size="26" baseType="lpstr">
      <vt:lpstr>RESUMEN</vt:lpstr>
      <vt:lpstr>PILOTOS</vt:lpstr>
      <vt:lpstr>CLASIFICACIONES</vt:lpstr>
      <vt:lpstr>ESTADISTICAS</vt:lpstr>
      <vt:lpstr>img</vt:lpstr>
      <vt:lpstr>Conf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gpremios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IvanCha - trabajosenexcel.blogspot.com</dc:creator>
  <cp:lastModifiedBy>IvanCha - trabajosenexcel.blogspot.com</cp:lastModifiedBy>
  <dcterms:created xsi:type="dcterms:W3CDTF">2013-02-14T13:11:07Z</dcterms:created>
  <dcterms:modified xsi:type="dcterms:W3CDTF">2014-03-05T17:27:21Z</dcterms:modified>
</cp:coreProperties>
</file>